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dematteis\Desktop\"/>
    </mc:Choice>
  </mc:AlternateContent>
  <xr:revisionPtr revIDLastSave="0" documentId="13_ncr:1_{3CDDB4D2-76D7-4CF0-8856-DE03E82B5555}" xr6:coauthVersionLast="47" xr6:coauthVersionMax="47" xr10:uidLastSave="{00000000-0000-0000-0000-000000000000}"/>
  <bookViews>
    <workbookView xWindow="28680" yWindow="-120" windowWidth="25440" windowHeight="15270" xr2:uid="{7997289C-83EB-4CDB-A913-EC0A165D66B4}"/>
  </bookViews>
  <sheets>
    <sheet name="a)" sheetId="1" r:id="rId1"/>
    <sheet name="b)" sheetId="11" r:id="rId2"/>
    <sheet name="c)" sheetId="14" r:id="rId3"/>
    <sheet name="d)" sheetId="15" r:id="rId4"/>
    <sheet name="e)" sheetId="13" r:id="rId5"/>
    <sheet name="f)" sheetId="17" r:id="rId6"/>
    <sheet name="g)" sheetId="16" r:id="rId7"/>
    <sheet name="h)" sheetId="1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9" l="1"/>
  <c r="B40" i="19"/>
  <c r="B41" i="19" s="1"/>
  <c r="B42" i="19" s="1"/>
  <c r="B39" i="19"/>
  <c r="B36" i="19"/>
  <c r="B35" i="19"/>
  <c r="B34" i="19"/>
  <c r="B7" i="19"/>
  <c r="B20" i="19" s="1"/>
  <c r="B40" i="17"/>
  <c r="B39" i="17"/>
  <c r="B38" i="17"/>
  <c r="B37" i="17"/>
  <c r="B34" i="17"/>
  <c r="B33" i="17"/>
  <c r="B32" i="17"/>
  <c r="B7" i="17"/>
  <c r="B18" i="17" s="1"/>
  <c r="B34" i="16"/>
  <c r="B37" i="16" s="1"/>
  <c r="B33" i="16"/>
  <c r="B30" i="16"/>
  <c r="B29" i="16"/>
  <c r="B6" i="16"/>
  <c r="B17" i="16" s="1"/>
  <c r="B6" i="11"/>
  <c r="B16" i="11" s="1"/>
  <c r="B34" i="15"/>
  <c r="B35" i="15" s="1"/>
  <c r="B37" i="15" s="1"/>
  <c r="B33" i="15"/>
  <c r="B30" i="15"/>
  <c r="B29" i="15"/>
  <c r="B6" i="15"/>
  <c r="B16" i="15" s="1"/>
  <c r="B6" i="13"/>
  <c r="B16" i="13" s="1"/>
  <c r="B6" i="14"/>
  <c r="B20" i="14" s="1"/>
  <c r="B14" i="14"/>
  <c r="B31" i="13"/>
  <c r="B32" i="13"/>
  <c r="B33" i="13" s="1"/>
  <c r="B28" i="13"/>
  <c r="B27" i="13"/>
  <c r="B32" i="11"/>
  <c r="B33" i="11" s="1"/>
  <c r="B31" i="11"/>
  <c r="B28" i="11"/>
  <c r="B27" i="11"/>
  <c r="B19" i="14" l="1"/>
  <c r="B43" i="19"/>
  <c r="B44" i="19" s="1"/>
  <c r="B45" i="19"/>
  <c r="B9" i="19"/>
  <c r="B46" i="19"/>
  <c r="B19" i="19"/>
  <c r="B43" i="17"/>
  <c r="B42" i="17"/>
  <c r="B41" i="17"/>
  <c r="B17" i="17"/>
  <c r="B16" i="17"/>
  <c r="B36" i="16"/>
  <c r="B35" i="16"/>
  <c r="B39" i="16" s="1"/>
  <c r="B38" i="16"/>
  <c r="B18" i="16"/>
  <c r="B36" i="15"/>
  <c r="B38" i="15" s="1"/>
  <c r="B39" i="15"/>
  <c r="B8" i="16"/>
  <c r="B16" i="16"/>
  <c r="B21" i="16" s="1"/>
  <c r="B24" i="16" s="1"/>
  <c r="B8" i="15"/>
  <c r="B17" i="15"/>
  <c r="B18" i="15"/>
  <c r="B21" i="15"/>
  <c r="B24" i="15" s="1"/>
  <c r="B14" i="13"/>
  <c r="B19" i="13" s="1"/>
  <c r="B15" i="13"/>
  <c r="B34" i="11"/>
  <c r="B14" i="11"/>
  <c r="B19" i="11" s="1"/>
  <c r="B22" i="11" s="1"/>
  <c r="B15" i="11"/>
  <c r="B15" i="14"/>
  <c r="B35" i="13"/>
  <c r="B34" i="13"/>
  <c r="B35" i="11"/>
  <c r="B23" i="19" l="1"/>
  <c r="B26" i="19" s="1"/>
  <c r="B21" i="17"/>
  <c r="B24" i="17" s="1"/>
  <c r="B27" i="17" s="1"/>
  <c r="B22" i="16"/>
  <c r="B25" i="16" s="1"/>
  <c r="B22" i="15"/>
  <c r="B25" i="15" s="1"/>
  <c r="B22" i="13"/>
  <c r="B20" i="13"/>
  <c r="B23" i="13" s="1"/>
  <c r="B23" i="14"/>
  <c r="B26" i="14" s="1"/>
  <c r="B22" i="14"/>
  <c r="B25" i="14" s="1"/>
  <c r="B21" i="14"/>
  <c r="B16" i="14"/>
  <c r="B21" i="13"/>
  <c r="B24" i="13" s="1"/>
  <c r="B20" i="11"/>
  <c r="B29" i="19" l="1"/>
  <c r="B24" i="19"/>
  <c r="B22" i="17"/>
  <c r="B23" i="17" s="1"/>
  <c r="B23" i="15"/>
  <c r="B26" i="15" s="1"/>
  <c r="B23" i="16"/>
  <c r="B26" i="16" s="1"/>
  <c r="B24" i="14"/>
  <c r="B27" i="14" s="1"/>
  <c r="B21" i="11"/>
  <c r="B24" i="11" s="1"/>
  <c r="B23" i="11"/>
  <c r="B27" i="19" l="1"/>
  <c r="B30" i="19" s="1"/>
  <c r="B25" i="19"/>
  <c r="B25" i="17"/>
  <c r="B26" i="17" s="1"/>
  <c r="B28" i="19" l="1"/>
  <c r="B31" i="19" s="1"/>
  <c r="B28" i="17"/>
  <c r="B29" i="17" s="1"/>
  <c r="B18" i="1" l="1"/>
  <c r="B19" i="1" s="1"/>
  <c r="B20" i="1" s="1"/>
  <c r="B17" i="1"/>
  <c r="B12" i="1"/>
  <c r="B21" i="1" l="1"/>
  <c r="B13" i="1"/>
  <c r="B22" i="1" l="1"/>
  <c r="B14" i="1"/>
  <c r="B23" i="1" s="1"/>
</calcChain>
</file>

<file path=xl/sharedStrings.xml><?xml version="1.0" encoding="utf-8"?>
<sst xmlns="http://schemas.openxmlformats.org/spreadsheetml/2006/main" count="335" uniqueCount="80">
  <si>
    <t>FINANZIAMENTO</t>
  </si>
  <si>
    <t>STATO</t>
  </si>
  <si>
    <t>IMPORTO</t>
  </si>
  <si>
    <t>Trasferimenti ricevuti</t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</si>
  <si>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TRASFERIMENTI RICEVUTI SUL CUP AMMESSO A VALERE SU QUOTA STATO</t>
    </r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</si>
  <si>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IMPORTO AMMESSO A VALERE SU QUOTA STATO DEL CUP DI RIFERIMENTO</t>
    </r>
  </si>
  <si>
    <t>Se sì, inserire economie totali del progetto</t>
  </si>
  <si>
    <t>&lt;---- INSERIRE ECONOMIE TOTALI DEL PROGETTO, SOLO SE CARICATO IL CRE</t>
  </si>
  <si>
    <t>Caricato il documento di collaudo/regolare esecuzione?</t>
  </si>
  <si>
    <t>Quota delle economie su che richieste impatta?</t>
  </si>
  <si>
    <r>
      <t xml:space="preserve">Calcoli teorici per max richiedibile senza conclusione dell'opera </t>
    </r>
    <r>
      <rPr>
        <b/>
        <i/>
        <sz val="11"/>
        <color theme="1"/>
        <rFont val="Aptos Narrow"/>
        <family val="2"/>
        <scheme val="minor"/>
      </rPr>
      <t>(da vedere solo se non caricato il CRE)</t>
    </r>
  </si>
  <si>
    <t>Quota delle economie impattante su anticipazione</t>
  </si>
  <si>
    <t>Quota delle economie impattante su saldo</t>
  </si>
  <si>
    <t>Quota delle economie impattante su intermedio</t>
  </si>
  <si>
    <r>
      <t xml:space="preserve">Calcoli teorici per max richiedibile con conclusione dell'opera (caricamento collaudo e regolare esecuzione) e valorizzazione economie totali </t>
    </r>
    <r>
      <rPr>
        <b/>
        <i/>
        <sz val="11"/>
        <color theme="1"/>
        <rFont val="Aptos Narrow"/>
        <family val="2"/>
        <scheme val="minor"/>
      </rPr>
      <t>(da vedere solo se ha caricato il CRE)</t>
    </r>
  </si>
  <si>
    <t>FOI</t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</si>
  <si>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IMPORTO AMMESSO A VALERE SU QUOTA FOI DEL CUP DI RIFERIMENTO</t>
    </r>
  </si>
  <si>
    <t>&lt;---- VALORIZZARE CON Sì O NO</t>
  </si>
  <si>
    <t>Max importo richiedibile anticipazione?</t>
  </si>
  <si>
    <t>Max importo richiedibile intermedio?</t>
  </si>
  <si>
    <t>Max importo richiedibile saldo?</t>
  </si>
  <si>
    <t>&lt;---- UTILIZZARE SE SI COLORA DI VERDE</t>
  </si>
  <si>
    <t>******VALORIZZARE CELLE GIALLE******</t>
  </si>
  <si>
    <t>IMPORTO AMMESSO</t>
  </si>
  <si>
    <t>Quota saldo importo ammesso</t>
  </si>
  <si>
    <t>Quota intermedio importo ammesso</t>
  </si>
  <si>
    <t>Quota anticipazione importo ammesso</t>
  </si>
  <si>
    <t>MAX RICHIEDIBILE SU STATO</t>
  </si>
  <si>
    <t>MAX RICHIEDIBILE SU FOI</t>
  </si>
  <si>
    <t>Trasferimenti ricevuti STATO</t>
  </si>
  <si>
    <t>Trasferimenti ricevuti FOI</t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</si>
  <si>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TRASFERIMENTI RICEVUTI SUL CUP AMMESSO A VALERE SU QUOTA FOI</t>
    </r>
  </si>
  <si>
    <t>Quota delle economie su che fonti impattano?</t>
  </si>
  <si>
    <t>ECONOMIA FOI</t>
  </si>
  <si>
    <t>ECONOMIA STATO</t>
  </si>
  <si>
    <t>1. RICHIESTA ANTICIPAZIONE STATO</t>
  </si>
  <si>
    <t>2. RICHIESTA INTERMEDIO STATO</t>
  </si>
  <si>
    <t>3. RICHIESTA SALDO STATO</t>
  </si>
  <si>
    <t>4. RICHIESTA ANTICIPAZIONE FOI</t>
  </si>
  <si>
    <t>5. RICHIESTA INTERMEDIO FOI</t>
  </si>
  <si>
    <t>6. RICHIESTO SALDO FOI</t>
  </si>
  <si>
    <t>Come presentare le istanze sul sistema REGIS (max richiedibile per causale corretta, al netto delle economie)</t>
  </si>
  <si>
    <t>*defalcare le economie in maniera corretta (procedendo a ritroso nell'ordine delle istanze presentabili)</t>
  </si>
  <si>
    <t>RRF</t>
  </si>
  <si>
    <t>Trasferimenti ricevuti RRF</t>
  </si>
  <si>
    <t>1. RICHIESTA ANTICIPAZIONE RRF</t>
  </si>
  <si>
    <t>2. RICHIESTA INTERMEDIO RRF</t>
  </si>
  <si>
    <t>3. RICHIESTA SALDO RRF</t>
  </si>
  <si>
    <t>4. RICHIESTA ANTICIPAZIONE STATO</t>
  </si>
  <si>
    <t>5. RICHIESTA INTERMEDIO STATO</t>
  </si>
  <si>
    <t>6. RICHIESTO SALDO STATO</t>
  </si>
  <si>
    <t>MAX RICHIEDIBILE SU RRF</t>
  </si>
  <si>
    <t>ECONOMIA RRF</t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</si>
  <si>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IMPORTO AMMESSO A VALERE SU QUOTA RRF DEL CUP DI RIFERIMENTO</t>
    </r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</si>
  <si>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TRASFERIMENTI RICEVUTI SUL CUP AMMESSO A VALERE SU QUOTA RRF</t>
    </r>
  </si>
  <si>
    <t>COFINANZIAMENTO</t>
  </si>
  <si>
    <r>
      <rPr>
        <sz val="11"/>
        <color theme="1"/>
        <rFont val="Aptos Narrow"/>
        <family val="2"/>
        <scheme val="minor"/>
      </rPr>
      <t>&lt;----</t>
    </r>
    <r>
      <rPr>
        <i/>
        <sz val="11"/>
        <color theme="1"/>
        <rFont val="Aptos Narrow"/>
        <family val="2"/>
        <scheme val="minor"/>
      </rPr>
      <t xml:space="preserve"> INSERIRE QUOTA DI COFINANZIAMENTO CUP DI RIFERIMENTO</t>
    </r>
  </si>
  <si>
    <t>ECONOMIA COFINANZIAMENTO</t>
  </si>
  <si>
    <t>TOTALE PROGETTO</t>
  </si>
  <si>
    <t>Fattispecie a): Presenza di un progetto con sola quota STATO</t>
  </si>
  <si>
    <t>Fattispecie b): Presenza di un progetto con quote STATO e FOI</t>
  </si>
  <si>
    <t>Fattispecie c): Presenza di un progetto con quote STATO e COFINANZIAMENTO</t>
  </si>
  <si>
    <t>Fattispecie e): Presenza di un progetto con quote RRF e STATO</t>
  </si>
  <si>
    <t>Fattispecie d): Presenza di un progetto con quote STATO, COFINANZIAMENTO e FOI</t>
  </si>
  <si>
    <t>ECONOMIA STATO+COFINANZIAMENTO</t>
  </si>
  <si>
    <t>Fattispecie g): Presenza di un progetto con quote RRF, STATO e COFINANZIAMENTO</t>
  </si>
  <si>
    <t>ECONOMIA&gt;STATO+COFINANZIAMENTO</t>
  </si>
  <si>
    <t xml:space="preserve">ECONOMIE PER </t>
  </si>
  <si>
    <t>ECONOMIE&lt;STATO+COFINANZIAMENTO</t>
  </si>
  <si>
    <t>PROQUOTA TRA STATO E COF</t>
  </si>
  <si>
    <t>TUTTO STATO</t>
  </si>
  <si>
    <t>TUTTO COF</t>
  </si>
  <si>
    <t>RESTO RRF</t>
  </si>
  <si>
    <t>ECONOMIA STATO + COFINAZIAMENTO</t>
  </si>
  <si>
    <t>Fattispecie f): Presenza di un progetto con quote STATO, RRF e FOI</t>
  </si>
  <si>
    <t>7. RICHIESTA ANTICIPAZIONE FOI</t>
  </si>
  <si>
    <t>8. RICHIESTA INTERMEDIO FOI</t>
  </si>
  <si>
    <t>9. RICHIESTO SALDO FOI</t>
  </si>
  <si>
    <t>Fattispecie h): Presenza di un progetto con quote STATO, RRF, FOI e COFINANZIAMENTO</t>
  </si>
  <si>
    <t>ECONOMIA STATO+COFINANZIAMENTO O ECONOMIA STATO+COFINANZIAMENTO+RRF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</si>
</sst>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1" fillId="0" borderId="0" xfId="0" applyFont="1"/>
    <xf numFmtId="164" fontId="0" fillId="3" borderId="1" xfId="0" applyNumberFormat="1" applyFill="1" applyBorder="1" applyAlignment="1">
      <alignment horizontal="center" vertical="center"/>
    </xf>
    <xf numFmtId="0" fontId="3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0" borderId="0" xfId="0" applyNumberFormat="1" applyFont="1"/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2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16CA0-F601-4BEA-BCB3-E49E49F3BFB9}">
  <sheetPr>
    <tabColor theme="9"/>
  </sheetPr>
  <dimension ref="A1:C23"/>
  <sheetViews>
    <sheetView tabSelected="1" zoomScale="96" zoomScaleNormal="96" workbookViewId="0">
      <selection activeCell="B12" sqref="B12"/>
    </sheetView>
  </sheetViews>
  <sheetFormatPr defaultRowHeight="14.5" x14ac:dyDescent="0.35"/>
  <cols>
    <col min="1" max="1" width="118.90625" bestFit="1" customWidth="1"/>
    <col min="2" max="2" width="33.6328125" bestFit="1" customWidth="1"/>
    <col min="3" max="3" width="74.1796875" bestFit="1" customWidth="1"/>
  </cols>
  <sheetData>
    <row r="1" spans="1:3" x14ac:dyDescent="0.35">
      <c r="A1" s="2" t="s">
        <v>59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1</v>
      </c>
      <c r="B4" s="7"/>
      <c r="C4" s="1" t="s">
        <v>5</v>
      </c>
    </row>
    <row r="5" spans="1:3" x14ac:dyDescent="0.35">
      <c r="B5" s="8"/>
    </row>
    <row r="6" spans="1:3" x14ac:dyDescent="0.35">
      <c r="A6" s="3" t="s">
        <v>8</v>
      </c>
      <c r="B6" s="4"/>
      <c r="C6" t="s">
        <v>17</v>
      </c>
    </row>
    <row r="7" spans="1:3" x14ac:dyDescent="0.35">
      <c r="A7" s="3" t="s">
        <v>6</v>
      </c>
      <c r="B7" s="7"/>
      <c r="C7" s="1" t="s">
        <v>7</v>
      </c>
    </row>
    <row r="8" spans="1:3" x14ac:dyDescent="0.35">
      <c r="B8" s="8"/>
    </row>
    <row r="9" spans="1:3" x14ac:dyDescent="0.35">
      <c r="A9" s="3" t="s">
        <v>3</v>
      </c>
      <c r="B9" s="7"/>
      <c r="C9" s="1" t="s">
        <v>4</v>
      </c>
    </row>
    <row r="10" spans="1:3" x14ac:dyDescent="0.35">
      <c r="B10" s="9"/>
      <c r="C10" s="1"/>
    </row>
    <row r="11" spans="1:3" x14ac:dyDescent="0.35">
      <c r="A11" s="1" t="s">
        <v>10</v>
      </c>
      <c r="B11" s="8"/>
      <c r="C11" s="1" t="s">
        <v>21</v>
      </c>
    </row>
    <row r="12" spans="1:3" x14ac:dyDescent="0.35">
      <c r="A12" s="3" t="s">
        <v>18</v>
      </c>
      <c r="B12" s="10">
        <f>IF($B$9&lt;($B$4*30%), ($B$4*30%)-$B$9, 0)</f>
        <v>0</v>
      </c>
    </row>
    <row r="13" spans="1:3" x14ac:dyDescent="0.35">
      <c r="A13" s="3" t="s">
        <v>19</v>
      </c>
      <c r="B13" s="10">
        <f>IF($B$9+$B$12&lt;($B$4*90%), ($B$4*90%)-($B$9+$B$12), 0)</f>
        <v>0</v>
      </c>
    </row>
    <row r="14" spans="1:3" x14ac:dyDescent="0.35">
      <c r="A14" s="3" t="s">
        <v>20</v>
      </c>
      <c r="B14" s="10">
        <f>IF(AND($B$9+$B$12+$B$13&lt;($B$4*100%), $B$6="Sì"), ($B$4*100%)-($B$9+$B$12+$B$13), 0)</f>
        <v>0</v>
      </c>
    </row>
    <row r="15" spans="1:3" x14ac:dyDescent="0.35">
      <c r="B15" s="8"/>
    </row>
    <row r="16" spans="1:3" x14ac:dyDescent="0.35">
      <c r="A16" s="1" t="s">
        <v>14</v>
      </c>
      <c r="B16" s="8"/>
      <c r="C16" s="1" t="s">
        <v>21</v>
      </c>
    </row>
    <row r="17" spans="1:3" x14ac:dyDescent="0.35">
      <c r="A17" s="3" t="s">
        <v>9</v>
      </c>
      <c r="B17" s="6" t="str">
        <f>IF($B$7&lt;=($B$4*0.1),"SALDO",IF($B$7&lt;=($B$4*0.7),"SALDO ED INTERMEDIO","SALDO, INTERMEDIO E ANTICIPAZIONE"))</f>
        <v>SALDO</v>
      </c>
    </row>
    <row r="18" spans="1:3" x14ac:dyDescent="0.35">
      <c r="A18" s="3" t="s">
        <v>11</v>
      </c>
      <c r="B18" s="10">
        <f>IF($B$7&gt;($B$4*0.7), $B$7-($B$4*0.7), 0)</f>
        <v>0</v>
      </c>
    </row>
    <row r="19" spans="1:3" x14ac:dyDescent="0.35">
      <c r="A19" s="3" t="s">
        <v>13</v>
      </c>
      <c r="B19" s="10">
        <f>IF($B$7&gt;($B$4*0.1), $B$7-($B$4*0.1)-$B$18, 0)</f>
        <v>0</v>
      </c>
    </row>
    <row r="20" spans="1:3" x14ac:dyDescent="0.35">
      <c r="A20" s="3" t="s">
        <v>12</v>
      </c>
      <c r="B20" s="10">
        <f>$B$7-$B$19-$B$18</f>
        <v>0</v>
      </c>
    </row>
    <row r="21" spans="1:3" x14ac:dyDescent="0.35">
      <c r="A21" s="3" t="s">
        <v>18</v>
      </c>
      <c r="B21" s="10">
        <f>$B$12-$B$18</f>
        <v>0</v>
      </c>
      <c r="C21" s="11"/>
    </row>
    <row r="22" spans="1:3" x14ac:dyDescent="0.35">
      <c r="A22" s="3" t="s">
        <v>19</v>
      </c>
      <c r="B22" s="10">
        <f>$B$13-$B$19</f>
        <v>0</v>
      </c>
      <c r="C22" s="11"/>
    </row>
    <row r="23" spans="1:3" x14ac:dyDescent="0.35">
      <c r="A23" s="3" t="s">
        <v>20</v>
      </c>
      <c r="B23" s="10">
        <f>(IF($B$6="Sì",$B$14-$B$20,0))</f>
        <v>0</v>
      </c>
      <c r="C23" s="11"/>
    </row>
  </sheetData>
  <mergeCells count="1">
    <mergeCell ref="A2:B2"/>
  </mergeCells>
  <conditionalFormatting sqref="A11:B14">
    <cfRule type="expression" dxfId="21" priority="2">
      <formula>$B$6="No"</formula>
    </cfRule>
  </conditionalFormatting>
  <conditionalFormatting sqref="A16:B23">
    <cfRule type="expression" dxfId="20" priority="1">
      <formula>$B$6="Sì"</formula>
    </cfRule>
  </conditionalFormatting>
  <dataValidations count="1">
    <dataValidation type="list" allowBlank="1" showInputMessage="1" showErrorMessage="1" sqref="B6" xr:uid="{36913DE3-CBED-44A7-82F5-ECA0BD3E8D73}">
      <formula1>"Sì,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49BCF-3F2B-45D0-8117-A95F844A72DA}">
  <sheetPr>
    <tabColor theme="9"/>
  </sheetPr>
  <dimension ref="A1:C51"/>
  <sheetViews>
    <sheetView topLeftCell="A4" zoomScale="95" zoomScaleNormal="95" workbookViewId="0">
      <selection activeCell="B37" sqref="B37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</cols>
  <sheetData>
    <row r="1" spans="1:3" x14ac:dyDescent="0.35">
      <c r="A1" s="2" t="s">
        <v>60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1</v>
      </c>
      <c r="B4" s="7"/>
      <c r="C4" s="1" t="s">
        <v>5</v>
      </c>
    </row>
    <row r="5" spans="1:3" x14ac:dyDescent="0.35">
      <c r="A5" s="3" t="s">
        <v>15</v>
      </c>
      <c r="B5" s="7"/>
      <c r="C5" s="1" t="s">
        <v>16</v>
      </c>
    </row>
    <row r="6" spans="1:3" x14ac:dyDescent="0.35">
      <c r="A6" s="3" t="s">
        <v>23</v>
      </c>
      <c r="B6" s="10">
        <f>$B$4+$B$5</f>
        <v>0</v>
      </c>
      <c r="C6" s="1"/>
    </row>
    <row r="8" spans="1:3" x14ac:dyDescent="0.35">
      <c r="A8" s="3" t="s">
        <v>8</v>
      </c>
      <c r="B8" s="4"/>
      <c r="C8" t="s">
        <v>17</v>
      </c>
    </row>
    <row r="9" spans="1:3" x14ac:dyDescent="0.35">
      <c r="A9" s="3" t="s">
        <v>6</v>
      </c>
      <c r="B9" s="7"/>
      <c r="C9" s="1" t="s">
        <v>7</v>
      </c>
    </row>
    <row r="11" spans="1:3" x14ac:dyDescent="0.35">
      <c r="A11" s="3" t="s">
        <v>29</v>
      </c>
      <c r="B11" s="7"/>
      <c r="C11" s="1" t="s">
        <v>4</v>
      </c>
    </row>
    <row r="12" spans="1:3" x14ac:dyDescent="0.35">
      <c r="A12" s="3" t="s">
        <v>30</v>
      </c>
      <c r="B12" s="7"/>
      <c r="C12" s="1" t="s">
        <v>31</v>
      </c>
    </row>
    <row r="14" spans="1:3" x14ac:dyDescent="0.35">
      <c r="A14" s="3" t="s">
        <v>26</v>
      </c>
      <c r="B14" s="10">
        <f>$B$6*0.3</f>
        <v>0</v>
      </c>
      <c r="C14" s="1"/>
    </row>
    <row r="15" spans="1:3" x14ac:dyDescent="0.35">
      <c r="A15" s="3" t="s">
        <v>25</v>
      </c>
      <c r="B15" s="10">
        <f>$B$6*0.6</f>
        <v>0</v>
      </c>
      <c r="C15" s="1"/>
    </row>
    <row r="16" spans="1:3" x14ac:dyDescent="0.35">
      <c r="A16" s="3" t="s">
        <v>24</v>
      </c>
      <c r="B16" s="10">
        <f>$B$6*0.1</f>
        <v>0</v>
      </c>
      <c r="C16" s="1"/>
    </row>
    <row r="17" spans="1:3" x14ac:dyDescent="0.35">
      <c r="B17" s="9"/>
      <c r="C17" s="1"/>
    </row>
    <row r="18" spans="1:3" x14ac:dyDescent="0.35">
      <c r="A18" s="14" t="s">
        <v>41</v>
      </c>
      <c r="B18" s="15"/>
      <c r="C18" s="1"/>
    </row>
    <row r="19" spans="1:3" x14ac:dyDescent="0.35">
      <c r="A19" s="16" t="s">
        <v>35</v>
      </c>
      <c r="B19" s="13">
        <f>IF($B$14&lt;$B$4,$B$14, $B$4)</f>
        <v>0</v>
      </c>
      <c r="C19" s="1"/>
    </row>
    <row r="20" spans="1:3" x14ac:dyDescent="0.35">
      <c r="A20" s="16" t="s">
        <v>36</v>
      </c>
      <c r="B20" s="13">
        <f>IF($B$15+$B$14&lt;$B$4, $B$15, $B$4-$B$19)</f>
        <v>0</v>
      </c>
      <c r="C20" s="1"/>
    </row>
    <row r="21" spans="1:3" x14ac:dyDescent="0.35">
      <c r="A21" s="16" t="s">
        <v>37</v>
      </c>
      <c r="B21" s="13">
        <f>IF($B$15+$B$14+$B$16&lt;$B$4, $B$16, $B$4-$B$19-$B$20)</f>
        <v>0</v>
      </c>
      <c r="C21" s="1"/>
    </row>
    <row r="22" spans="1:3" x14ac:dyDescent="0.35">
      <c r="A22" s="16" t="s">
        <v>38</v>
      </c>
      <c r="B22" s="13">
        <f>IF($B$19&lt;$B$14, $B$14-$B$19, 0)</f>
        <v>0</v>
      </c>
      <c r="C22" s="1"/>
    </row>
    <row r="23" spans="1:3" x14ac:dyDescent="0.35">
      <c r="A23" s="16" t="s">
        <v>39</v>
      </c>
      <c r="B23" s="13">
        <f>IF($B$20&lt;$B$15, $B$15-$B$20, 0)</f>
        <v>0</v>
      </c>
      <c r="C23" s="1"/>
    </row>
    <row r="24" spans="1:3" x14ac:dyDescent="0.35">
      <c r="A24" s="16" t="s">
        <v>40</v>
      </c>
      <c r="B24" s="13">
        <f>IF($B$21&lt;$B$16, $B$16-$B$21, 0)</f>
        <v>0</v>
      </c>
      <c r="C24" s="1"/>
    </row>
    <row r="25" spans="1:3" x14ac:dyDescent="0.35">
      <c r="C25" s="11"/>
    </row>
    <row r="26" spans="1:3" x14ac:dyDescent="0.35">
      <c r="A26" s="1" t="s">
        <v>10</v>
      </c>
      <c r="C26" s="1" t="s">
        <v>21</v>
      </c>
    </row>
    <row r="27" spans="1:3" x14ac:dyDescent="0.35">
      <c r="A27" s="5" t="s">
        <v>27</v>
      </c>
      <c r="B27" s="10">
        <f>$B$4-$B$11</f>
        <v>0</v>
      </c>
      <c r="C27" s="11"/>
    </row>
    <row r="28" spans="1:3" x14ac:dyDescent="0.35">
      <c r="A28" s="5" t="s">
        <v>28</v>
      </c>
      <c r="B28" s="10">
        <f>$B$5-$B$12</f>
        <v>0</v>
      </c>
      <c r="C28" s="11"/>
    </row>
    <row r="29" spans="1:3" x14ac:dyDescent="0.35">
      <c r="A29" s="1"/>
      <c r="C29" s="11"/>
    </row>
    <row r="30" spans="1:3" x14ac:dyDescent="0.35">
      <c r="A30" s="1" t="s">
        <v>14</v>
      </c>
      <c r="C30" s="1" t="s">
        <v>21</v>
      </c>
    </row>
    <row r="31" spans="1:3" x14ac:dyDescent="0.35">
      <c r="A31" s="3" t="s">
        <v>32</v>
      </c>
      <c r="B31" s="6" t="str">
        <f>IF($B$9&gt;$B$5, "STATO+FOI", "FOI")</f>
        <v>FOI</v>
      </c>
    </row>
    <row r="32" spans="1:3" x14ac:dyDescent="0.35">
      <c r="A32" s="5" t="s">
        <v>33</v>
      </c>
      <c r="B32" s="10">
        <f>IF($B$9&gt;$B$5, $B$5, $B$9)</f>
        <v>0</v>
      </c>
    </row>
    <row r="33" spans="1:3" x14ac:dyDescent="0.35">
      <c r="A33" s="5" t="s">
        <v>34</v>
      </c>
      <c r="B33" s="10">
        <f>IF($B$9&gt;$B$5, $B$9-$B$32, 0)</f>
        <v>0</v>
      </c>
    </row>
    <row r="34" spans="1:3" x14ac:dyDescent="0.35">
      <c r="A34" s="5" t="s">
        <v>27</v>
      </c>
      <c r="B34" s="10">
        <f>$B$27-$B$33</f>
        <v>0</v>
      </c>
    </row>
    <row r="35" spans="1:3" x14ac:dyDescent="0.35">
      <c r="A35" s="5" t="s">
        <v>28</v>
      </c>
      <c r="B35" s="10">
        <f>$B$28-$B$32</f>
        <v>0</v>
      </c>
      <c r="C35" s="11"/>
    </row>
    <row r="36" spans="1:3" x14ac:dyDescent="0.35">
      <c r="A36" s="2" t="s">
        <v>42</v>
      </c>
      <c r="B36"/>
      <c r="C36" s="11"/>
    </row>
    <row r="37" spans="1:3" x14ac:dyDescent="0.35">
      <c r="A37" s="12"/>
      <c r="B37"/>
      <c r="C37" s="11"/>
    </row>
    <row r="38" spans="1:3" x14ac:dyDescent="0.35">
      <c r="B38"/>
    </row>
    <row r="39" spans="1:3" x14ac:dyDescent="0.35">
      <c r="B39"/>
    </row>
    <row r="40" spans="1:3" x14ac:dyDescent="0.35">
      <c r="B40"/>
    </row>
    <row r="41" spans="1:3" x14ac:dyDescent="0.35">
      <c r="B41"/>
    </row>
    <row r="42" spans="1:3" x14ac:dyDescent="0.35">
      <c r="B42"/>
    </row>
    <row r="43" spans="1:3" x14ac:dyDescent="0.35">
      <c r="B43"/>
    </row>
    <row r="44" spans="1:3" x14ac:dyDescent="0.35">
      <c r="B44"/>
    </row>
    <row r="45" spans="1:3" x14ac:dyDescent="0.35">
      <c r="B45"/>
    </row>
    <row r="46" spans="1:3" x14ac:dyDescent="0.35">
      <c r="B46"/>
    </row>
    <row r="47" spans="1:3" x14ac:dyDescent="0.35">
      <c r="B47"/>
    </row>
    <row r="48" spans="1:3" x14ac:dyDescent="0.35">
      <c r="B48"/>
    </row>
    <row r="49" spans="2:2" x14ac:dyDescent="0.35">
      <c r="B49"/>
    </row>
    <row r="50" spans="2:2" x14ac:dyDescent="0.35">
      <c r="B50"/>
    </row>
    <row r="51" spans="2:2" x14ac:dyDescent="0.35">
      <c r="B51"/>
    </row>
  </sheetData>
  <mergeCells count="1">
    <mergeCell ref="A2:B2"/>
  </mergeCells>
  <conditionalFormatting sqref="A26:A29 A32:A36">
    <cfRule type="expression" dxfId="19" priority="3">
      <formula>$B$6="No"</formula>
    </cfRule>
  </conditionalFormatting>
  <conditionalFormatting sqref="A26:C28">
    <cfRule type="expression" dxfId="18" priority="2">
      <formula>$B$8="No"</formula>
    </cfRule>
  </conditionalFormatting>
  <conditionalFormatting sqref="A30:C36">
    <cfRule type="expression" dxfId="17" priority="1">
      <formula>$B$8="Sì"</formula>
    </cfRule>
  </conditionalFormatting>
  <dataValidations count="1">
    <dataValidation type="list" allowBlank="1" showInputMessage="1" showErrorMessage="1" sqref="B8" xr:uid="{C8026D57-23CA-43D6-AC1A-462B08306C49}">
      <formula1>"Sì,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C75B1-45FE-4558-9C7F-8DB31C2A8F18}">
  <sheetPr>
    <tabColor theme="9"/>
  </sheetPr>
  <dimension ref="A1:E27"/>
  <sheetViews>
    <sheetView zoomScale="106" zoomScaleNormal="106" workbookViewId="0">
      <selection activeCell="C25" sqref="C25"/>
    </sheetView>
  </sheetViews>
  <sheetFormatPr defaultRowHeight="14.5" x14ac:dyDescent="0.35"/>
  <cols>
    <col min="1" max="1" width="118.90625" bestFit="1" customWidth="1"/>
    <col min="2" max="2" width="33.6328125" bestFit="1" customWidth="1"/>
    <col min="3" max="3" width="74.1796875" bestFit="1" customWidth="1"/>
    <col min="5" max="5" width="11.7265625" bestFit="1" customWidth="1"/>
  </cols>
  <sheetData>
    <row r="1" spans="1:3" x14ac:dyDescent="0.35">
      <c r="A1" s="2" t="s">
        <v>61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1</v>
      </c>
      <c r="B4" s="7"/>
      <c r="C4" s="1" t="s">
        <v>5</v>
      </c>
    </row>
    <row r="5" spans="1:3" x14ac:dyDescent="0.35">
      <c r="A5" s="3" t="s">
        <v>55</v>
      </c>
      <c r="B5" s="7"/>
      <c r="C5" s="1" t="s">
        <v>56</v>
      </c>
    </row>
    <row r="6" spans="1:3" x14ac:dyDescent="0.35">
      <c r="A6" s="3" t="s">
        <v>58</v>
      </c>
      <c r="B6" s="10">
        <f>$B$4+$B$5</f>
        <v>0</v>
      </c>
      <c r="C6" s="1"/>
    </row>
    <row r="7" spans="1:3" x14ac:dyDescent="0.35">
      <c r="B7" s="8"/>
    </row>
    <row r="8" spans="1:3" x14ac:dyDescent="0.35">
      <c r="A8" s="3" t="s">
        <v>8</v>
      </c>
      <c r="B8" s="4"/>
      <c r="C8" t="s">
        <v>17</v>
      </c>
    </row>
    <row r="9" spans="1:3" x14ac:dyDescent="0.35">
      <c r="A9" s="3" t="s">
        <v>6</v>
      </c>
      <c r="B9" s="7"/>
      <c r="C9" s="1" t="s">
        <v>7</v>
      </c>
    </row>
    <row r="10" spans="1:3" x14ac:dyDescent="0.35">
      <c r="B10" s="8"/>
    </row>
    <row r="11" spans="1:3" x14ac:dyDescent="0.35">
      <c r="A11" s="3" t="s">
        <v>3</v>
      </c>
      <c r="B11" s="7"/>
      <c r="C11" s="1" t="s">
        <v>4</v>
      </c>
    </row>
    <row r="12" spans="1:3" x14ac:dyDescent="0.35">
      <c r="B12" s="9"/>
      <c r="C12" s="1"/>
    </row>
    <row r="13" spans="1:3" x14ac:dyDescent="0.35">
      <c r="A13" s="1" t="s">
        <v>10</v>
      </c>
      <c r="B13" s="8"/>
      <c r="C13" s="1" t="s">
        <v>21</v>
      </c>
    </row>
    <row r="14" spans="1:3" x14ac:dyDescent="0.35">
      <c r="A14" s="3" t="s">
        <v>18</v>
      </c>
      <c r="B14" s="10">
        <f>IF($B$11&lt;($B$4*30%), ($B$4*30%)-$B$11, 0)</f>
        <v>0</v>
      </c>
    </row>
    <row r="15" spans="1:3" x14ac:dyDescent="0.35">
      <c r="A15" s="3" t="s">
        <v>19</v>
      </c>
      <c r="B15" s="10">
        <f>IF($B$11+$B$14&lt;($B$4*90%), ($B$4*90%)-($B$11+$B$14), 0)</f>
        <v>0</v>
      </c>
    </row>
    <row r="16" spans="1:3" x14ac:dyDescent="0.35">
      <c r="A16" s="3" t="s">
        <v>20</v>
      </c>
      <c r="B16" s="10">
        <f>IF(AND($B$11+$B$14+$B$15&lt;($B$4*100%), $B$8="Sì"), ($B$4*100%)-($B$11+$B$14+$B$15), 0)</f>
        <v>0</v>
      </c>
    </row>
    <row r="17" spans="1:5" x14ac:dyDescent="0.35">
      <c r="B17" s="8"/>
    </row>
    <row r="18" spans="1:5" x14ac:dyDescent="0.35">
      <c r="A18" s="1" t="s">
        <v>14</v>
      </c>
      <c r="B18" s="8"/>
      <c r="C18" s="1" t="s">
        <v>21</v>
      </c>
    </row>
    <row r="19" spans="1:5" x14ac:dyDescent="0.35">
      <c r="A19" s="5" t="s">
        <v>34</v>
      </c>
      <c r="B19" s="10" t="e">
        <f>$B$9*($B$4/$B$6)</f>
        <v>#DIV/0!</v>
      </c>
      <c r="C19" s="17"/>
      <c r="E19" s="11"/>
    </row>
    <row r="20" spans="1:5" x14ac:dyDescent="0.35">
      <c r="A20" s="5" t="s">
        <v>57</v>
      </c>
      <c r="B20" s="10" t="e">
        <f>$B$9*($B$5/$B$6)</f>
        <v>#DIV/0!</v>
      </c>
      <c r="C20" s="1"/>
    </row>
    <row r="21" spans="1:5" x14ac:dyDescent="0.35">
      <c r="A21" s="3" t="s">
        <v>9</v>
      </c>
      <c r="B21" s="6" t="e">
        <f>IF($B$19&lt;=($B$4*0.1),"SALDO",IF($B$19&lt;=($B$4*0.7),"SALDO ED INTERMEDIO","SALDO, INTERMEDIO E ANTICIPAZIONE"))</f>
        <v>#DIV/0!</v>
      </c>
    </row>
    <row r="22" spans="1:5" x14ac:dyDescent="0.35">
      <c r="A22" s="3" t="s">
        <v>11</v>
      </c>
      <c r="B22" s="10" t="e">
        <f>IF($B$19&gt;($B$4*0.7), $B$19-($B$4*0.7), 0)</f>
        <v>#DIV/0!</v>
      </c>
    </row>
    <row r="23" spans="1:5" x14ac:dyDescent="0.35">
      <c r="A23" s="3" t="s">
        <v>13</v>
      </c>
      <c r="B23" s="10" t="e">
        <f>IF($B$19&gt;($B$4*0.1), $B$19-($B$4*0.1)-$B$22, 0)</f>
        <v>#DIV/0!</v>
      </c>
    </row>
    <row r="24" spans="1:5" x14ac:dyDescent="0.35">
      <c r="A24" s="3" t="s">
        <v>12</v>
      </c>
      <c r="B24" s="10" t="e">
        <f>$B$19-$B$23-$B$22</f>
        <v>#DIV/0!</v>
      </c>
    </row>
    <row r="25" spans="1:5" x14ac:dyDescent="0.35">
      <c r="A25" s="3" t="s">
        <v>18</v>
      </c>
      <c r="B25" s="10" t="e">
        <f>$B$14-$B$22</f>
        <v>#DIV/0!</v>
      </c>
      <c r="C25" s="11"/>
    </row>
    <row r="26" spans="1:5" x14ac:dyDescent="0.35">
      <c r="A26" s="3" t="s">
        <v>19</v>
      </c>
      <c r="B26" s="10" t="e">
        <f>$B$15-$B$23</f>
        <v>#DIV/0!</v>
      </c>
      <c r="C26" s="11"/>
    </row>
    <row r="27" spans="1:5" x14ac:dyDescent="0.35">
      <c r="A27" s="3" t="s">
        <v>20</v>
      </c>
      <c r="B27" s="10">
        <f>(IF($B$8="Sì",$B$16-$B$24,0))</f>
        <v>0</v>
      </c>
      <c r="C27" s="11"/>
    </row>
  </sheetData>
  <mergeCells count="1">
    <mergeCell ref="A2:B2"/>
  </mergeCells>
  <conditionalFormatting sqref="A13:B16">
    <cfRule type="expression" dxfId="16" priority="2">
      <formula>$B$8="No"</formula>
    </cfRule>
  </conditionalFormatting>
  <conditionalFormatting sqref="A18:B27">
    <cfRule type="expression" dxfId="15" priority="1">
      <formula>$B$8="Sì"</formula>
    </cfRule>
  </conditionalFormatting>
  <dataValidations count="1">
    <dataValidation type="list" allowBlank="1" showInputMessage="1" showErrorMessage="1" sqref="B8" xr:uid="{0E158DAE-67D0-4B6E-ADAA-18972914F986}">
      <formula1>"Sì,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5C9F5-598D-4F00-98CC-98AFD27EF82B}">
  <sheetPr>
    <tabColor theme="9"/>
  </sheetPr>
  <dimension ref="A1:C55"/>
  <sheetViews>
    <sheetView topLeftCell="A7" zoomScale="60" zoomScaleNormal="60" workbookViewId="0">
      <selection activeCell="B40" sqref="B40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</cols>
  <sheetData>
    <row r="1" spans="1:3" x14ac:dyDescent="0.35">
      <c r="A1" s="2" t="s">
        <v>63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1</v>
      </c>
      <c r="B4" s="7"/>
      <c r="C4" s="1" t="s">
        <v>5</v>
      </c>
    </row>
    <row r="5" spans="1:3" x14ac:dyDescent="0.35">
      <c r="A5" s="3" t="s">
        <v>15</v>
      </c>
      <c r="B5" s="7"/>
      <c r="C5" s="1" t="s">
        <v>16</v>
      </c>
    </row>
    <row r="6" spans="1:3" x14ac:dyDescent="0.35">
      <c r="A6" s="3" t="s">
        <v>23</v>
      </c>
      <c r="B6" s="10">
        <f>$B$4+$B$5</f>
        <v>0</v>
      </c>
      <c r="C6" s="1"/>
    </row>
    <row r="7" spans="1:3" x14ac:dyDescent="0.35">
      <c r="A7" s="3" t="s">
        <v>55</v>
      </c>
      <c r="B7" s="7"/>
      <c r="C7" s="1" t="s">
        <v>56</v>
      </c>
    </row>
    <row r="8" spans="1:3" x14ac:dyDescent="0.35">
      <c r="A8" s="3" t="s">
        <v>58</v>
      </c>
      <c r="B8" s="10">
        <f>B6+B7</f>
        <v>0</v>
      </c>
      <c r="C8" s="1"/>
    </row>
    <row r="10" spans="1:3" x14ac:dyDescent="0.35">
      <c r="A10" s="3" t="s">
        <v>8</v>
      </c>
      <c r="B10" s="4"/>
      <c r="C10" t="s">
        <v>17</v>
      </c>
    </row>
    <row r="11" spans="1:3" x14ac:dyDescent="0.35">
      <c r="A11" s="3" t="s">
        <v>6</v>
      </c>
      <c r="B11" s="7"/>
      <c r="C11" s="1" t="s">
        <v>7</v>
      </c>
    </row>
    <row r="13" spans="1:3" x14ac:dyDescent="0.35">
      <c r="A13" s="3" t="s">
        <v>29</v>
      </c>
      <c r="B13" s="7"/>
      <c r="C13" s="1" t="s">
        <v>4</v>
      </c>
    </row>
    <row r="14" spans="1:3" x14ac:dyDescent="0.35">
      <c r="A14" s="3" t="s">
        <v>30</v>
      </c>
      <c r="B14" s="7"/>
      <c r="C14" s="1" t="s">
        <v>31</v>
      </c>
    </row>
    <row r="16" spans="1:3" x14ac:dyDescent="0.35">
      <c r="A16" s="3" t="s">
        <v>26</v>
      </c>
      <c r="B16" s="10">
        <f>$B$6*0.3</f>
        <v>0</v>
      </c>
      <c r="C16" s="1"/>
    </row>
    <row r="17" spans="1:3" x14ac:dyDescent="0.35">
      <c r="A17" s="3" t="s">
        <v>25</v>
      </c>
      <c r="B17" s="10">
        <f>$B$6*0.6</f>
        <v>0</v>
      </c>
      <c r="C17" s="1"/>
    </row>
    <row r="18" spans="1:3" x14ac:dyDescent="0.35">
      <c r="A18" s="3" t="s">
        <v>24</v>
      </c>
      <c r="B18" s="10">
        <f>$B$6*0.1</f>
        <v>0</v>
      </c>
      <c r="C18" s="1"/>
    </row>
    <row r="19" spans="1:3" x14ac:dyDescent="0.35">
      <c r="B19" s="9"/>
      <c r="C19" s="1"/>
    </row>
    <row r="20" spans="1:3" x14ac:dyDescent="0.35">
      <c r="A20" s="14" t="s">
        <v>41</v>
      </c>
      <c r="B20" s="15"/>
      <c r="C20" s="1"/>
    </row>
    <row r="21" spans="1:3" x14ac:dyDescent="0.35">
      <c r="A21" s="16" t="s">
        <v>35</v>
      </c>
      <c r="B21" s="13">
        <f>IF($B$16&lt;$B$4,$B$16, $B$4)</f>
        <v>0</v>
      </c>
      <c r="C21" s="1"/>
    </row>
    <row r="22" spans="1:3" x14ac:dyDescent="0.35">
      <c r="A22" s="16" t="s">
        <v>36</v>
      </c>
      <c r="B22" s="13">
        <f>IF($B$17+$B$16&lt;$B$4, $B$17, $B$4-$B$21)</f>
        <v>0</v>
      </c>
      <c r="C22" s="1"/>
    </row>
    <row r="23" spans="1:3" x14ac:dyDescent="0.35">
      <c r="A23" s="16" t="s">
        <v>37</v>
      </c>
      <c r="B23" s="13">
        <f>IF($B$17+$B$16+$B$18&lt;$B$4, $B$18, $B$4-$B$21-$B$22)</f>
        <v>0</v>
      </c>
      <c r="C23" s="1"/>
    </row>
    <row r="24" spans="1:3" x14ac:dyDescent="0.35">
      <c r="A24" s="16" t="s">
        <v>38</v>
      </c>
      <c r="B24" s="13">
        <f>IF($B$21&lt;$B$16, $B$16-$B$21, 0)</f>
        <v>0</v>
      </c>
      <c r="C24" s="1"/>
    </row>
    <row r="25" spans="1:3" x14ac:dyDescent="0.35">
      <c r="A25" s="16" t="s">
        <v>39</v>
      </c>
      <c r="B25" s="13">
        <f>IF($B$22&lt;$B$17, $B$17-$B$22, 0)</f>
        <v>0</v>
      </c>
      <c r="C25" s="1"/>
    </row>
    <row r="26" spans="1:3" x14ac:dyDescent="0.35">
      <c r="A26" s="16" t="s">
        <v>40</v>
      </c>
      <c r="B26" s="13">
        <f>IF($B$23&lt;$B$18, $B$18-$B$23, 0)</f>
        <v>0</v>
      </c>
      <c r="C26" s="1"/>
    </row>
    <row r="27" spans="1:3" x14ac:dyDescent="0.35">
      <c r="C27" s="11"/>
    </row>
    <row r="28" spans="1:3" x14ac:dyDescent="0.35">
      <c r="A28" s="1" t="s">
        <v>10</v>
      </c>
      <c r="C28" s="1" t="s">
        <v>21</v>
      </c>
    </row>
    <row r="29" spans="1:3" x14ac:dyDescent="0.35">
      <c r="A29" s="5" t="s">
        <v>27</v>
      </c>
      <c r="B29" s="10">
        <f>$B$4-$B$13</f>
        <v>0</v>
      </c>
      <c r="C29" s="11"/>
    </row>
    <row r="30" spans="1:3" x14ac:dyDescent="0.35">
      <c r="A30" s="5" t="s">
        <v>28</v>
      </c>
      <c r="B30" s="10">
        <f>$B$5-$B$14</f>
        <v>0</v>
      </c>
      <c r="C30" s="11"/>
    </row>
    <row r="31" spans="1:3" x14ac:dyDescent="0.35">
      <c r="A31" s="1"/>
      <c r="C31" s="11"/>
    </row>
    <row r="32" spans="1:3" x14ac:dyDescent="0.35">
      <c r="A32" s="1" t="s">
        <v>14</v>
      </c>
      <c r="C32" s="1" t="s">
        <v>21</v>
      </c>
    </row>
    <row r="33" spans="1:3" x14ac:dyDescent="0.35">
      <c r="A33" s="3" t="s">
        <v>32</v>
      </c>
      <c r="B33" s="6" t="str">
        <f>IF($B$11&gt;$B$5, "STATO+FOI", "FOI")</f>
        <v>FOI</v>
      </c>
    </row>
    <row r="34" spans="1:3" x14ac:dyDescent="0.35">
      <c r="A34" s="5" t="s">
        <v>33</v>
      </c>
      <c r="B34" s="10">
        <f>IF($B$11&gt;$B$5, $B$5, $B$11)</f>
        <v>0</v>
      </c>
    </row>
    <row r="35" spans="1:3" x14ac:dyDescent="0.35">
      <c r="A35" s="5" t="s">
        <v>64</v>
      </c>
      <c r="B35" s="10">
        <f>IF($B$11&gt;$B$5, $B$11-$B$34, 0)</f>
        <v>0</v>
      </c>
    </row>
    <row r="36" spans="1:3" x14ac:dyDescent="0.35">
      <c r="A36" s="5" t="s">
        <v>34</v>
      </c>
      <c r="B36" s="10" t="e">
        <f>$B$35*($B$4/($B$4+$B$7))</f>
        <v>#DIV/0!</v>
      </c>
    </row>
    <row r="37" spans="1:3" x14ac:dyDescent="0.35">
      <c r="A37" s="5" t="s">
        <v>57</v>
      </c>
      <c r="B37" s="10" t="e">
        <f>$B$35*($B$7/($B$4+$B$7))</f>
        <v>#DIV/0!</v>
      </c>
    </row>
    <row r="38" spans="1:3" x14ac:dyDescent="0.35">
      <c r="A38" s="5" t="s">
        <v>27</v>
      </c>
      <c r="B38" s="10" t="e">
        <f>$B$29-$B$36</f>
        <v>#DIV/0!</v>
      </c>
    </row>
    <row r="39" spans="1:3" x14ac:dyDescent="0.35">
      <c r="A39" s="5" t="s">
        <v>28</v>
      </c>
      <c r="B39" s="10">
        <f>$B$30-$B$34</f>
        <v>0</v>
      </c>
      <c r="C39" s="11"/>
    </row>
    <row r="40" spans="1:3" x14ac:dyDescent="0.35">
      <c r="A40" s="2" t="s">
        <v>42</v>
      </c>
      <c r="B40"/>
      <c r="C40" s="11"/>
    </row>
    <row r="41" spans="1:3" x14ac:dyDescent="0.35">
      <c r="A41" s="12"/>
      <c r="B41"/>
      <c r="C41" s="11"/>
    </row>
    <row r="42" spans="1:3" x14ac:dyDescent="0.35">
      <c r="B42"/>
    </row>
    <row r="43" spans="1:3" x14ac:dyDescent="0.35">
      <c r="B43"/>
    </row>
    <row r="44" spans="1:3" x14ac:dyDescent="0.35">
      <c r="B44"/>
    </row>
    <row r="45" spans="1:3" x14ac:dyDescent="0.35">
      <c r="B45"/>
    </row>
    <row r="46" spans="1:3" x14ac:dyDescent="0.35">
      <c r="B46"/>
    </row>
    <row r="47" spans="1:3" x14ac:dyDescent="0.35">
      <c r="B47"/>
    </row>
    <row r="48" spans="1:3" x14ac:dyDescent="0.35">
      <c r="B48"/>
    </row>
    <row r="49" spans="2:2" x14ac:dyDescent="0.35">
      <c r="B49"/>
    </row>
    <row r="50" spans="2:2" x14ac:dyDescent="0.35">
      <c r="B50"/>
    </row>
    <row r="51" spans="2:2" x14ac:dyDescent="0.35">
      <c r="B51"/>
    </row>
    <row r="52" spans="2:2" x14ac:dyDescent="0.35">
      <c r="B52"/>
    </row>
    <row r="53" spans="2:2" x14ac:dyDescent="0.35">
      <c r="B53"/>
    </row>
    <row r="54" spans="2:2" x14ac:dyDescent="0.35">
      <c r="B54"/>
    </row>
    <row r="55" spans="2:2" x14ac:dyDescent="0.35">
      <c r="B55"/>
    </row>
  </sheetData>
  <mergeCells count="1">
    <mergeCell ref="A2:B2"/>
  </mergeCells>
  <conditionalFormatting sqref="A28:A31 A34:A40">
    <cfRule type="expression" dxfId="14" priority="3">
      <formula>$B$6="No"</formula>
    </cfRule>
  </conditionalFormatting>
  <conditionalFormatting sqref="A28:C30">
    <cfRule type="expression" dxfId="13" priority="2">
      <formula>$B$10="No"</formula>
    </cfRule>
  </conditionalFormatting>
  <conditionalFormatting sqref="A32:C40">
    <cfRule type="expression" dxfId="12" priority="1">
      <formula>$B$10="Sì"</formula>
    </cfRule>
  </conditionalFormatting>
  <dataValidations count="1">
    <dataValidation type="list" allowBlank="1" showInputMessage="1" showErrorMessage="1" sqref="B10" xr:uid="{117E6EBC-FB7E-42A2-A728-1743FC813EF2}">
      <formula1>"Sì, No"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5E1F5-B8FD-4119-A3F8-2F3130CC458D}">
  <sheetPr>
    <tabColor theme="9"/>
  </sheetPr>
  <dimension ref="A1:C51"/>
  <sheetViews>
    <sheetView zoomScale="60" zoomScaleNormal="60" workbookViewId="0">
      <selection activeCell="B36" sqref="B36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</cols>
  <sheetData>
    <row r="1" spans="1:3" x14ac:dyDescent="0.35">
      <c r="A1" s="2" t="s">
        <v>62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43</v>
      </c>
      <c r="B4" s="7"/>
      <c r="C4" s="1" t="s">
        <v>53</v>
      </c>
    </row>
    <row r="5" spans="1:3" x14ac:dyDescent="0.35">
      <c r="A5" s="3" t="s">
        <v>1</v>
      </c>
      <c r="B5" s="7"/>
      <c r="C5" s="1" t="s">
        <v>5</v>
      </c>
    </row>
    <row r="6" spans="1:3" x14ac:dyDescent="0.35">
      <c r="A6" s="3" t="s">
        <v>23</v>
      </c>
      <c r="B6" s="10">
        <f>$B$4+$B$5</f>
        <v>0</v>
      </c>
      <c r="C6" s="1"/>
    </row>
    <row r="8" spans="1:3" x14ac:dyDescent="0.35">
      <c r="A8" s="3" t="s">
        <v>8</v>
      </c>
      <c r="B8" s="4"/>
      <c r="C8" t="s">
        <v>17</v>
      </c>
    </row>
    <row r="9" spans="1:3" x14ac:dyDescent="0.35">
      <c r="A9" s="3" t="s">
        <v>6</v>
      </c>
      <c r="B9" s="7"/>
      <c r="C9" s="1" t="s">
        <v>7</v>
      </c>
    </row>
    <row r="11" spans="1:3" x14ac:dyDescent="0.35">
      <c r="A11" s="3" t="s">
        <v>44</v>
      </c>
      <c r="B11" s="7"/>
      <c r="C11" s="1" t="s">
        <v>54</v>
      </c>
    </row>
    <row r="12" spans="1:3" x14ac:dyDescent="0.35">
      <c r="A12" s="3" t="s">
        <v>29</v>
      </c>
      <c r="B12" s="7"/>
      <c r="C12" s="1" t="s">
        <v>4</v>
      </c>
    </row>
    <row r="14" spans="1:3" x14ac:dyDescent="0.35">
      <c r="A14" s="3" t="s">
        <v>26</v>
      </c>
      <c r="B14" s="10">
        <f>$B$6*0.3</f>
        <v>0</v>
      </c>
      <c r="C14" s="1"/>
    </row>
    <row r="15" spans="1:3" x14ac:dyDescent="0.35">
      <c r="A15" s="3" t="s">
        <v>25</v>
      </c>
      <c r="B15" s="10">
        <f>$B$6*0.6</f>
        <v>0</v>
      </c>
      <c r="C15" s="1"/>
    </row>
    <row r="16" spans="1:3" x14ac:dyDescent="0.35">
      <c r="A16" s="3" t="s">
        <v>24</v>
      </c>
      <c r="B16" s="10">
        <f>$B$6*0.1</f>
        <v>0</v>
      </c>
      <c r="C16" s="1"/>
    </row>
    <row r="17" spans="1:3" x14ac:dyDescent="0.35">
      <c r="B17" s="9"/>
      <c r="C17" s="1"/>
    </row>
    <row r="18" spans="1:3" x14ac:dyDescent="0.35">
      <c r="A18" s="14" t="s">
        <v>41</v>
      </c>
      <c r="B18" s="15"/>
      <c r="C18" s="1"/>
    </row>
    <row r="19" spans="1:3" x14ac:dyDescent="0.35">
      <c r="A19" s="16" t="s">
        <v>45</v>
      </c>
      <c r="B19" s="13">
        <f>IF($B$14&lt;$B$4,$B$14, $B$4)</f>
        <v>0</v>
      </c>
      <c r="C19" s="1"/>
    </row>
    <row r="20" spans="1:3" x14ac:dyDescent="0.35">
      <c r="A20" s="16" t="s">
        <v>46</v>
      </c>
      <c r="B20" s="13">
        <f>IF($B$15+$B$14&lt;$B$4, $B$15, $B$4-$B$19)</f>
        <v>0</v>
      </c>
      <c r="C20" s="1"/>
    </row>
    <row r="21" spans="1:3" x14ac:dyDescent="0.35">
      <c r="A21" s="16" t="s">
        <v>47</v>
      </c>
      <c r="B21" s="13">
        <f>IF($B$15+$B$14+$B$16&lt;$B$4, $B$16, $B$4-$B$19-$B$20)</f>
        <v>0</v>
      </c>
      <c r="C21" s="1"/>
    </row>
    <row r="22" spans="1:3" x14ac:dyDescent="0.35">
      <c r="A22" s="16" t="s">
        <v>48</v>
      </c>
      <c r="B22" s="13">
        <f>IF($B$19&lt;$B$14, $B$14-$B$19, 0)</f>
        <v>0</v>
      </c>
      <c r="C22" s="1"/>
    </row>
    <row r="23" spans="1:3" x14ac:dyDescent="0.35">
      <c r="A23" s="16" t="s">
        <v>49</v>
      </c>
      <c r="B23" s="13">
        <f>IF($B$20&lt;$B$15, $B$15-$B$20, 0)</f>
        <v>0</v>
      </c>
      <c r="C23" s="1"/>
    </row>
    <row r="24" spans="1:3" x14ac:dyDescent="0.35">
      <c r="A24" s="16" t="s">
        <v>50</v>
      </c>
      <c r="B24" s="13">
        <f>IF($B$21&lt;$B$16, $B$16-$B$21, 0)</f>
        <v>0</v>
      </c>
      <c r="C24" s="1"/>
    </row>
    <row r="25" spans="1:3" x14ac:dyDescent="0.35">
      <c r="C25" s="11"/>
    </row>
    <row r="26" spans="1:3" x14ac:dyDescent="0.35">
      <c r="A26" s="1" t="s">
        <v>10</v>
      </c>
      <c r="C26" s="1" t="s">
        <v>21</v>
      </c>
    </row>
    <row r="27" spans="1:3" x14ac:dyDescent="0.35">
      <c r="A27" s="5" t="s">
        <v>51</v>
      </c>
      <c r="B27" s="10">
        <f>$B$4-$B$11</f>
        <v>0</v>
      </c>
      <c r="C27" s="11"/>
    </row>
    <row r="28" spans="1:3" x14ac:dyDescent="0.35">
      <c r="A28" s="5" t="s">
        <v>27</v>
      </c>
      <c r="B28" s="10">
        <f>$B$5-$B$12</f>
        <v>0</v>
      </c>
      <c r="C28" s="11"/>
    </row>
    <row r="29" spans="1:3" x14ac:dyDescent="0.35">
      <c r="A29" s="1"/>
      <c r="C29" s="11"/>
    </row>
    <row r="30" spans="1:3" x14ac:dyDescent="0.35">
      <c r="A30" s="1" t="s">
        <v>14</v>
      </c>
      <c r="C30" s="1" t="s">
        <v>21</v>
      </c>
    </row>
    <row r="31" spans="1:3" x14ac:dyDescent="0.35">
      <c r="A31" s="3" t="s">
        <v>32</v>
      </c>
      <c r="B31" s="6" t="str">
        <f>IF($B$9&gt;$B$5, "RRF+STATO", "STATO")</f>
        <v>STATO</v>
      </c>
    </row>
    <row r="32" spans="1:3" x14ac:dyDescent="0.35">
      <c r="A32" s="5" t="s">
        <v>34</v>
      </c>
      <c r="B32" s="10">
        <f>IF($B$9&gt;$B$5, $B$5, $B$9)</f>
        <v>0</v>
      </c>
    </row>
    <row r="33" spans="1:3" x14ac:dyDescent="0.35">
      <c r="A33" s="5" t="s">
        <v>52</v>
      </c>
      <c r="B33" s="10">
        <f>IF($B$9&gt;$B$5, $B$9-$B$32, 0)</f>
        <v>0</v>
      </c>
    </row>
    <row r="34" spans="1:3" x14ac:dyDescent="0.35">
      <c r="A34" s="5" t="s">
        <v>51</v>
      </c>
      <c r="B34" s="10">
        <f>$B$27-$B$33</f>
        <v>0</v>
      </c>
    </row>
    <row r="35" spans="1:3" x14ac:dyDescent="0.35">
      <c r="A35" s="5" t="s">
        <v>27</v>
      </c>
      <c r="B35" s="10">
        <f>$B$28-$B$32</f>
        <v>0</v>
      </c>
      <c r="C35" s="11"/>
    </row>
    <row r="36" spans="1:3" x14ac:dyDescent="0.35">
      <c r="A36" s="2" t="s">
        <v>42</v>
      </c>
      <c r="B36"/>
      <c r="C36" s="11"/>
    </row>
    <row r="37" spans="1:3" x14ac:dyDescent="0.35">
      <c r="A37" s="12"/>
      <c r="B37"/>
      <c r="C37" s="11"/>
    </row>
    <row r="38" spans="1:3" x14ac:dyDescent="0.35">
      <c r="B38"/>
    </row>
    <row r="39" spans="1:3" x14ac:dyDescent="0.35">
      <c r="B39"/>
    </row>
    <row r="40" spans="1:3" x14ac:dyDescent="0.35">
      <c r="B40"/>
    </row>
    <row r="41" spans="1:3" x14ac:dyDescent="0.35">
      <c r="B41"/>
    </row>
    <row r="42" spans="1:3" x14ac:dyDescent="0.35">
      <c r="B42"/>
    </row>
    <row r="43" spans="1:3" x14ac:dyDescent="0.35">
      <c r="B43"/>
    </row>
    <row r="44" spans="1:3" x14ac:dyDescent="0.35">
      <c r="B44"/>
    </row>
    <row r="45" spans="1:3" x14ac:dyDescent="0.35">
      <c r="B45"/>
    </row>
    <row r="46" spans="1:3" x14ac:dyDescent="0.35">
      <c r="B46"/>
    </row>
    <row r="47" spans="1:3" x14ac:dyDescent="0.35">
      <c r="B47"/>
    </row>
    <row r="48" spans="1:3" x14ac:dyDescent="0.35">
      <c r="B48"/>
    </row>
    <row r="49" spans="2:2" x14ac:dyDescent="0.35">
      <c r="B49"/>
    </row>
    <row r="50" spans="2:2" x14ac:dyDescent="0.35">
      <c r="B50"/>
    </row>
    <row r="51" spans="2:2" x14ac:dyDescent="0.35">
      <c r="B51"/>
    </row>
  </sheetData>
  <mergeCells count="1">
    <mergeCell ref="A2:B2"/>
  </mergeCells>
  <conditionalFormatting sqref="A26:A29 A32:A36">
    <cfRule type="expression" dxfId="11" priority="3">
      <formula>$B$6="No"</formula>
    </cfRule>
  </conditionalFormatting>
  <conditionalFormatting sqref="A26:C28">
    <cfRule type="expression" dxfId="10" priority="2">
      <formula>$B$8="No"</formula>
    </cfRule>
  </conditionalFormatting>
  <conditionalFormatting sqref="A30:C36">
    <cfRule type="expression" dxfId="9" priority="1">
      <formula>$B$8="Sì"</formula>
    </cfRule>
  </conditionalFormatting>
  <dataValidations count="1">
    <dataValidation type="list" allowBlank="1" showInputMessage="1" showErrorMessage="1" sqref="B8" xr:uid="{76C79FB9-8D8D-4C99-926F-A27AC237B9C1}">
      <formula1>"Sì, 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94E2A-BEDD-449A-ABBE-AB1724D3D946}">
  <sheetPr>
    <tabColor theme="9"/>
  </sheetPr>
  <dimension ref="A1:C59"/>
  <sheetViews>
    <sheetView zoomScale="80" zoomScaleNormal="80" workbookViewId="0">
      <selection activeCell="B44" sqref="B44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  <col min="4" max="4" width="11.7265625" bestFit="1" customWidth="1"/>
  </cols>
  <sheetData>
    <row r="1" spans="1:3" x14ac:dyDescent="0.35">
      <c r="A1" s="2" t="s">
        <v>74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43</v>
      </c>
      <c r="B4" s="7"/>
      <c r="C4" s="1" t="s">
        <v>53</v>
      </c>
    </row>
    <row r="5" spans="1:3" x14ac:dyDescent="0.35">
      <c r="A5" s="3" t="s">
        <v>1</v>
      </c>
      <c r="B5" s="7"/>
      <c r="C5" s="1" t="s">
        <v>5</v>
      </c>
    </row>
    <row r="6" spans="1:3" x14ac:dyDescent="0.35">
      <c r="A6" s="3" t="s">
        <v>15</v>
      </c>
      <c r="B6" s="7"/>
      <c r="C6" s="1" t="s">
        <v>16</v>
      </c>
    </row>
    <row r="7" spans="1:3" x14ac:dyDescent="0.35">
      <c r="A7" s="3" t="s">
        <v>23</v>
      </c>
      <c r="B7" s="10">
        <f>$B$4+$B$5+$B$6</f>
        <v>0</v>
      </c>
      <c r="C7" s="1"/>
    </row>
    <row r="9" spans="1:3" x14ac:dyDescent="0.35">
      <c r="A9" s="3" t="s">
        <v>8</v>
      </c>
      <c r="B9" s="4"/>
      <c r="C9" t="s">
        <v>17</v>
      </c>
    </row>
    <row r="10" spans="1:3" x14ac:dyDescent="0.35">
      <c r="A10" s="3" t="s">
        <v>6</v>
      </c>
      <c r="B10" s="7"/>
      <c r="C10" s="1" t="s">
        <v>7</v>
      </c>
    </row>
    <row r="12" spans="1:3" x14ac:dyDescent="0.35">
      <c r="A12" s="3" t="s">
        <v>44</v>
      </c>
      <c r="B12" s="7"/>
      <c r="C12" s="1" t="s">
        <v>54</v>
      </c>
    </row>
    <row r="13" spans="1:3" x14ac:dyDescent="0.35">
      <c r="A13" s="3" t="s">
        <v>29</v>
      </c>
      <c r="B13" s="7"/>
      <c r="C13" s="1" t="s">
        <v>4</v>
      </c>
    </row>
    <row r="14" spans="1:3" x14ac:dyDescent="0.35">
      <c r="A14" s="3" t="s">
        <v>30</v>
      </c>
      <c r="B14" s="7"/>
      <c r="C14" s="1" t="s">
        <v>31</v>
      </c>
    </row>
    <row r="16" spans="1:3" x14ac:dyDescent="0.35">
      <c r="A16" s="3" t="s">
        <v>26</v>
      </c>
      <c r="B16" s="10">
        <f>$B$7*0.3</f>
        <v>0</v>
      </c>
      <c r="C16" s="1"/>
    </row>
    <row r="17" spans="1:3" x14ac:dyDescent="0.35">
      <c r="A17" s="3" t="s">
        <v>25</v>
      </c>
      <c r="B17" s="10">
        <f>$B$7*0.6</f>
        <v>0</v>
      </c>
      <c r="C17" s="1"/>
    </row>
    <row r="18" spans="1:3" x14ac:dyDescent="0.35">
      <c r="A18" s="3" t="s">
        <v>24</v>
      </c>
      <c r="B18" s="10">
        <f>$B$7*0.1</f>
        <v>0</v>
      </c>
      <c r="C18" s="1"/>
    </row>
    <row r="19" spans="1:3" x14ac:dyDescent="0.35">
      <c r="B19" s="9"/>
      <c r="C19" s="1"/>
    </row>
    <row r="20" spans="1:3" x14ac:dyDescent="0.35">
      <c r="A20" s="14" t="s">
        <v>41</v>
      </c>
      <c r="B20" s="15"/>
      <c r="C20" s="1"/>
    </row>
    <row r="21" spans="1:3" x14ac:dyDescent="0.35">
      <c r="A21" s="16" t="s">
        <v>45</v>
      </c>
      <c r="B21" s="13">
        <f>IF($B$16&lt;$B$4,$B$16, $B$4)</f>
        <v>0</v>
      </c>
    </row>
    <row r="22" spans="1:3" x14ac:dyDescent="0.35">
      <c r="A22" s="16" t="s">
        <v>46</v>
      </c>
      <c r="B22" s="13">
        <f>IF($B$17+$B$16&lt;$B$4, $B$17, $B$4-$B$21)</f>
        <v>0</v>
      </c>
    </row>
    <row r="23" spans="1:3" x14ac:dyDescent="0.35">
      <c r="A23" s="16" t="s">
        <v>47</v>
      </c>
      <c r="B23" s="13">
        <f>IF($B$17+$B$16+$B$18&lt;$B$4, $B$18, $B$4-$B$21-$B$22)</f>
        <v>0</v>
      </c>
    </row>
    <row r="24" spans="1:3" x14ac:dyDescent="0.35">
      <c r="A24" s="16" t="s">
        <v>48</v>
      </c>
      <c r="B24" s="13">
        <f>MIN(MAX($B$16-$B$21,0),$B$5)</f>
        <v>0</v>
      </c>
    </row>
    <row r="25" spans="1:3" x14ac:dyDescent="0.35">
      <c r="A25" s="16" t="s">
        <v>49</v>
      </c>
      <c r="B25" s="13">
        <f>MIN(MAX($B$17-$B$22,0),MAX($B$5-$B$24,0))</f>
        <v>0</v>
      </c>
    </row>
    <row r="26" spans="1:3" x14ac:dyDescent="0.35">
      <c r="A26" s="16" t="s">
        <v>50</v>
      </c>
      <c r="B26" s="13">
        <f>MIN(MAX($B$18-$B$23,0),MAX($B$5-$B$24-$B$25,0))</f>
        <v>0</v>
      </c>
    </row>
    <row r="27" spans="1:3" x14ac:dyDescent="0.35">
      <c r="A27" s="16" t="s">
        <v>75</v>
      </c>
      <c r="B27" s="13">
        <f>MIN(MAX($B$16-$B$21-$B$24,0),$B$6)</f>
        <v>0</v>
      </c>
    </row>
    <row r="28" spans="1:3" x14ac:dyDescent="0.35">
      <c r="A28" s="16" t="s">
        <v>76</v>
      </c>
      <c r="B28" s="13">
        <f>MIN(MAX($B$17-$B$22-$B$25,0),MAX($B$6-$B$27,0))</f>
        <v>0</v>
      </c>
    </row>
    <row r="29" spans="1:3" x14ac:dyDescent="0.35">
      <c r="A29" s="16" t="s">
        <v>77</v>
      </c>
      <c r="B29" s="13">
        <f>MIN(MAX($B$18-$B$23-$B$26,0),MAX($B$6-$B$27-$B$28,0))</f>
        <v>0</v>
      </c>
    </row>
    <row r="30" spans="1:3" x14ac:dyDescent="0.35">
      <c r="C30" s="11"/>
    </row>
    <row r="31" spans="1:3" x14ac:dyDescent="0.35">
      <c r="A31" s="1" t="s">
        <v>10</v>
      </c>
      <c r="C31" s="1" t="s">
        <v>21</v>
      </c>
    </row>
    <row r="32" spans="1:3" x14ac:dyDescent="0.35">
      <c r="A32" s="5" t="s">
        <v>51</v>
      </c>
      <c r="B32" s="10">
        <f>$B$4-$B$12</f>
        <v>0</v>
      </c>
      <c r="C32" s="1"/>
    </row>
    <row r="33" spans="1:3" x14ac:dyDescent="0.35">
      <c r="A33" s="5" t="s">
        <v>27</v>
      </c>
      <c r="B33" s="10">
        <f>$B$5-$B$13</f>
        <v>0</v>
      </c>
      <c r="C33" s="11"/>
    </row>
    <row r="34" spans="1:3" x14ac:dyDescent="0.35">
      <c r="A34" s="5" t="s">
        <v>28</v>
      </c>
      <c r="B34" s="10">
        <f>$B$6-$B$14</f>
        <v>0</v>
      </c>
      <c r="C34" s="11"/>
    </row>
    <row r="35" spans="1:3" x14ac:dyDescent="0.35">
      <c r="A35" s="1"/>
      <c r="C35" s="11"/>
    </row>
    <row r="36" spans="1:3" x14ac:dyDescent="0.35">
      <c r="A36" s="1" t="s">
        <v>14</v>
      </c>
      <c r="C36" s="1" t="s">
        <v>21</v>
      </c>
    </row>
    <row r="37" spans="1:3" x14ac:dyDescent="0.35">
      <c r="A37" s="3" t="s">
        <v>32</v>
      </c>
      <c r="B37" s="6" t="str">
        <f>IF($B$10&lt;=$B$6,"FOI",IF($B$10&gt;$B$6+$B$5,"RRF+STATO+FOI","STATO+FOI"))</f>
        <v>FOI</v>
      </c>
    </row>
    <row r="38" spans="1:3" x14ac:dyDescent="0.35">
      <c r="A38" s="5" t="s">
        <v>33</v>
      </c>
      <c r="B38" s="10">
        <f>MIN($B$10,$B$6)</f>
        <v>0</v>
      </c>
    </row>
    <row r="39" spans="1:3" x14ac:dyDescent="0.35">
      <c r="A39" s="5" t="s">
        <v>34</v>
      </c>
      <c r="B39" s="10">
        <f>MIN(MAX($B$10-$B$6,0),$B$5)</f>
        <v>0</v>
      </c>
    </row>
    <row r="40" spans="1:3" x14ac:dyDescent="0.35">
      <c r="A40" s="5" t="s">
        <v>52</v>
      </c>
      <c r="B40" s="10">
        <f>MIN(MAX($B$10-$B$6-$B$5,0),$B$4)</f>
        <v>0</v>
      </c>
    </row>
    <row r="41" spans="1:3" x14ac:dyDescent="0.35">
      <c r="A41" s="5" t="s">
        <v>51</v>
      </c>
      <c r="B41" s="10">
        <f>$B$32-$B$40</f>
        <v>0</v>
      </c>
    </row>
    <row r="42" spans="1:3" x14ac:dyDescent="0.35">
      <c r="A42" s="5" t="s">
        <v>27</v>
      </c>
      <c r="B42" s="10">
        <f>$B$33-$B$39</f>
        <v>0</v>
      </c>
    </row>
    <row r="43" spans="1:3" x14ac:dyDescent="0.35">
      <c r="A43" s="5" t="s">
        <v>28</v>
      </c>
      <c r="B43" s="10">
        <f>$B$34-$B$38</f>
        <v>0</v>
      </c>
      <c r="C43" s="11"/>
    </row>
    <row r="44" spans="1:3" x14ac:dyDescent="0.35">
      <c r="A44" s="2" t="s">
        <v>42</v>
      </c>
      <c r="B44"/>
      <c r="C44" s="11"/>
    </row>
    <row r="45" spans="1:3" x14ac:dyDescent="0.35">
      <c r="A45" s="12"/>
      <c r="B45"/>
      <c r="C45" s="11"/>
    </row>
    <row r="46" spans="1:3" x14ac:dyDescent="0.35">
      <c r="B46"/>
    </row>
    <row r="47" spans="1:3" x14ac:dyDescent="0.35">
      <c r="B47"/>
    </row>
    <row r="48" spans="1:3" x14ac:dyDescent="0.35">
      <c r="B48"/>
    </row>
    <row r="49" spans="2:2" x14ac:dyDescent="0.35">
      <c r="B49"/>
    </row>
    <row r="50" spans="2:2" x14ac:dyDescent="0.35">
      <c r="B50"/>
    </row>
    <row r="51" spans="2:2" x14ac:dyDescent="0.35">
      <c r="B51"/>
    </row>
    <row r="52" spans="2:2" x14ac:dyDescent="0.35">
      <c r="B52"/>
    </row>
    <row r="53" spans="2:2" x14ac:dyDescent="0.35">
      <c r="B53"/>
    </row>
    <row r="54" spans="2:2" x14ac:dyDescent="0.35">
      <c r="B54"/>
    </row>
    <row r="55" spans="2:2" x14ac:dyDescent="0.35">
      <c r="B55"/>
    </row>
    <row r="56" spans="2:2" x14ac:dyDescent="0.35">
      <c r="B56"/>
    </row>
    <row r="57" spans="2:2" x14ac:dyDescent="0.35">
      <c r="B57"/>
    </row>
    <row r="58" spans="2:2" x14ac:dyDescent="0.35">
      <c r="B58"/>
    </row>
    <row r="59" spans="2:2" x14ac:dyDescent="0.35">
      <c r="B59"/>
    </row>
  </sheetData>
  <mergeCells count="1">
    <mergeCell ref="A2:B2"/>
  </mergeCells>
  <conditionalFormatting sqref="A31:A35 A38:A44">
    <cfRule type="expression" dxfId="8" priority="3">
      <formula>$B$7="No"</formula>
    </cfRule>
  </conditionalFormatting>
  <conditionalFormatting sqref="A31:C34">
    <cfRule type="expression" dxfId="7" priority="2">
      <formula>$B$9="No"</formula>
    </cfRule>
  </conditionalFormatting>
  <conditionalFormatting sqref="A36:C44">
    <cfRule type="expression" dxfId="6" priority="1">
      <formula>$B$9="Sì"</formula>
    </cfRule>
  </conditionalFormatting>
  <dataValidations count="1">
    <dataValidation type="list" allowBlank="1" showInputMessage="1" showErrorMessage="1" sqref="B9" xr:uid="{2BE023CF-D824-4A34-A3B0-1989EFC54B39}">
      <formula1>"Sì, No"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0AC8-EBE4-4F96-B4EA-AE10BAA0CDF6}">
  <sheetPr>
    <tabColor theme="9"/>
  </sheetPr>
  <dimension ref="A1:D61"/>
  <sheetViews>
    <sheetView zoomScale="95" zoomScaleNormal="95" workbookViewId="0">
      <selection activeCell="B40" sqref="B40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</cols>
  <sheetData>
    <row r="1" spans="1:3" x14ac:dyDescent="0.35">
      <c r="A1" s="2" t="s">
        <v>65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43</v>
      </c>
      <c r="B4" s="7"/>
      <c r="C4" s="1" t="s">
        <v>53</v>
      </c>
    </row>
    <row r="5" spans="1:3" x14ac:dyDescent="0.35">
      <c r="A5" s="3" t="s">
        <v>1</v>
      </c>
      <c r="B5" s="7"/>
      <c r="C5" s="1" t="s">
        <v>5</v>
      </c>
    </row>
    <row r="6" spans="1:3" x14ac:dyDescent="0.35">
      <c r="A6" s="3" t="s">
        <v>23</v>
      </c>
      <c r="B6" s="10">
        <f>$B$4+$B$5</f>
        <v>0</v>
      </c>
      <c r="C6" s="1"/>
    </row>
    <row r="7" spans="1:3" x14ac:dyDescent="0.35">
      <c r="A7" s="3" t="s">
        <v>55</v>
      </c>
      <c r="B7" s="7"/>
      <c r="C7" s="1" t="s">
        <v>56</v>
      </c>
    </row>
    <row r="8" spans="1:3" x14ac:dyDescent="0.35">
      <c r="A8" s="3" t="s">
        <v>58</v>
      </c>
      <c r="B8" s="10">
        <f>B6+B7</f>
        <v>0</v>
      </c>
      <c r="C8" s="1"/>
    </row>
    <row r="10" spans="1:3" x14ac:dyDescent="0.35">
      <c r="A10" s="3" t="s">
        <v>8</v>
      </c>
      <c r="B10" s="4"/>
      <c r="C10" t="s">
        <v>17</v>
      </c>
    </row>
    <row r="11" spans="1:3" x14ac:dyDescent="0.35">
      <c r="A11" s="3" t="s">
        <v>6</v>
      </c>
      <c r="B11" s="7"/>
      <c r="C11" s="1" t="s">
        <v>7</v>
      </c>
    </row>
    <row r="13" spans="1:3" x14ac:dyDescent="0.35">
      <c r="A13" s="3" t="s">
        <v>44</v>
      </c>
      <c r="B13" s="7"/>
      <c r="C13" s="1" t="s">
        <v>54</v>
      </c>
    </row>
    <row r="14" spans="1:3" x14ac:dyDescent="0.35">
      <c r="A14" s="3" t="s">
        <v>29</v>
      </c>
      <c r="B14" s="7"/>
      <c r="C14" s="1" t="s">
        <v>4</v>
      </c>
    </row>
    <row r="16" spans="1:3" x14ac:dyDescent="0.35">
      <c r="A16" s="3" t="s">
        <v>26</v>
      </c>
      <c r="B16" s="10">
        <f>$B$6*0.3</f>
        <v>0</v>
      </c>
      <c r="C16" s="1"/>
    </row>
    <row r="17" spans="1:3" x14ac:dyDescent="0.35">
      <c r="A17" s="3" t="s">
        <v>25</v>
      </c>
      <c r="B17" s="10">
        <f>$B$6*0.6</f>
        <v>0</v>
      </c>
      <c r="C17" s="1"/>
    </row>
    <row r="18" spans="1:3" x14ac:dyDescent="0.35">
      <c r="A18" s="3" t="s">
        <v>24</v>
      </c>
      <c r="B18" s="10">
        <f>$B$6*0.1</f>
        <v>0</v>
      </c>
      <c r="C18" s="1"/>
    </row>
    <row r="19" spans="1:3" x14ac:dyDescent="0.35">
      <c r="B19" s="9"/>
      <c r="C19" s="1"/>
    </row>
    <row r="20" spans="1:3" x14ac:dyDescent="0.35">
      <c r="A20" s="14" t="s">
        <v>41</v>
      </c>
      <c r="B20" s="15"/>
      <c r="C20" s="1"/>
    </row>
    <row r="21" spans="1:3" x14ac:dyDescent="0.35">
      <c r="A21" s="16" t="s">
        <v>45</v>
      </c>
      <c r="B21" s="13">
        <f>IF($B$16&lt;$B$4,$B$16, $B$4)</f>
        <v>0</v>
      </c>
      <c r="C21" s="1"/>
    </row>
    <row r="22" spans="1:3" x14ac:dyDescent="0.35">
      <c r="A22" s="16" t="s">
        <v>46</v>
      </c>
      <c r="B22" s="13">
        <f>IF($B$17+$B$16&lt;$B$4, $B$17, $B$4-$B$21)</f>
        <v>0</v>
      </c>
      <c r="C22" s="1"/>
    </row>
    <row r="23" spans="1:3" x14ac:dyDescent="0.35">
      <c r="A23" s="16" t="s">
        <v>47</v>
      </c>
      <c r="B23" s="13">
        <f>IF($B$17+$B$16+$B$18&lt;$B$4, $B$18, $B$4-$B$21-$B$22)</f>
        <v>0</v>
      </c>
      <c r="C23" s="1"/>
    </row>
    <row r="24" spans="1:3" x14ac:dyDescent="0.35">
      <c r="A24" s="16" t="s">
        <v>48</v>
      </c>
      <c r="B24" s="13">
        <f>IF($B$21&lt;$B$16, $B$16-$B$21, 0)</f>
        <v>0</v>
      </c>
      <c r="C24" s="1"/>
    </row>
    <row r="25" spans="1:3" x14ac:dyDescent="0.35">
      <c r="A25" s="16" t="s">
        <v>49</v>
      </c>
      <c r="B25" s="13">
        <f>IF($B$22&lt;$B$17, $B$17-$B$22, 0)</f>
        <v>0</v>
      </c>
      <c r="C25" s="1"/>
    </row>
    <row r="26" spans="1:3" x14ac:dyDescent="0.35">
      <c r="A26" s="16" t="s">
        <v>50</v>
      </c>
      <c r="B26" s="13">
        <f>IF($B$23&lt;$B$18, $B$18-$B$23, 0)</f>
        <v>0</v>
      </c>
      <c r="C26" s="1"/>
    </row>
    <row r="27" spans="1:3" x14ac:dyDescent="0.35">
      <c r="C27" s="11"/>
    </row>
    <row r="28" spans="1:3" x14ac:dyDescent="0.35">
      <c r="A28" s="1" t="s">
        <v>10</v>
      </c>
      <c r="C28" s="1" t="s">
        <v>21</v>
      </c>
    </row>
    <row r="29" spans="1:3" x14ac:dyDescent="0.35">
      <c r="A29" s="5" t="s">
        <v>51</v>
      </c>
      <c r="B29" s="10">
        <f>$B$4-$B$13</f>
        <v>0</v>
      </c>
      <c r="C29" s="11"/>
    </row>
    <row r="30" spans="1:3" x14ac:dyDescent="0.35">
      <c r="A30" s="5" t="s">
        <v>27</v>
      </c>
      <c r="B30" s="10">
        <f>$B$5-$B$14</f>
        <v>0</v>
      </c>
      <c r="C30" s="11"/>
    </row>
    <row r="31" spans="1:3" x14ac:dyDescent="0.35">
      <c r="A31" s="1"/>
      <c r="C31" s="11"/>
    </row>
    <row r="32" spans="1:3" x14ac:dyDescent="0.35">
      <c r="A32" s="1" t="s">
        <v>14</v>
      </c>
      <c r="C32" s="1" t="s">
        <v>21</v>
      </c>
    </row>
    <row r="33" spans="1:3" x14ac:dyDescent="0.35">
      <c r="A33" s="3" t="s">
        <v>32</v>
      </c>
      <c r="B33" s="6" t="str">
        <f>IF($B$11&gt;$B$5+$B$7, "STATO+COF+RRF", "STATO+COFINANZIAMENTO")</f>
        <v>STATO+COFINANZIAMENTO</v>
      </c>
    </row>
    <row r="34" spans="1:3" x14ac:dyDescent="0.35">
      <c r="A34" s="5" t="s">
        <v>73</v>
      </c>
      <c r="B34" s="10">
        <f>IF($B$11&gt;$B$5+$B$7, $B$5+$B$7, $B$11)</f>
        <v>0</v>
      </c>
    </row>
    <row r="35" spans="1:3" x14ac:dyDescent="0.35">
      <c r="A35" s="5" t="s">
        <v>34</v>
      </c>
      <c r="B35" s="10" t="e">
        <f>$B$34*($B$5/($B$5+$B$7))</f>
        <v>#DIV/0!</v>
      </c>
    </row>
    <row r="36" spans="1:3" x14ac:dyDescent="0.35">
      <c r="A36" s="5" t="s">
        <v>57</v>
      </c>
      <c r="B36" s="10" t="e">
        <f>$B$34*($B$7/($B$5+$B$7))</f>
        <v>#DIV/0!</v>
      </c>
    </row>
    <row r="37" spans="1:3" x14ac:dyDescent="0.35">
      <c r="A37" s="5" t="s">
        <v>52</v>
      </c>
      <c r="B37" s="10">
        <f>IF($B$11&gt;$B$5+$B$7, $B$11-$B$34, 0)</f>
        <v>0</v>
      </c>
    </row>
    <row r="38" spans="1:3" x14ac:dyDescent="0.35">
      <c r="A38" s="5" t="s">
        <v>51</v>
      </c>
      <c r="B38" s="10">
        <f>$B$29-$B$37</f>
        <v>0</v>
      </c>
    </row>
    <row r="39" spans="1:3" x14ac:dyDescent="0.35">
      <c r="A39" s="5" t="s">
        <v>27</v>
      </c>
      <c r="B39" s="10" t="e">
        <f>$B$30-$B$35</f>
        <v>#DIV/0!</v>
      </c>
      <c r="C39" s="11"/>
    </row>
    <row r="40" spans="1:3" x14ac:dyDescent="0.35">
      <c r="A40" s="2" t="s">
        <v>42</v>
      </c>
      <c r="B40"/>
      <c r="C40" s="11"/>
    </row>
    <row r="41" spans="1:3" x14ac:dyDescent="0.35">
      <c r="A41" s="12"/>
      <c r="B41"/>
      <c r="C41" s="11"/>
    </row>
    <row r="42" spans="1:3" x14ac:dyDescent="0.35">
      <c r="B42"/>
    </row>
    <row r="43" spans="1:3" x14ac:dyDescent="0.35">
      <c r="B43"/>
    </row>
    <row r="44" spans="1:3" x14ac:dyDescent="0.35">
      <c r="B44"/>
    </row>
    <row r="45" spans="1:3" x14ac:dyDescent="0.35">
      <c r="B45"/>
    </row>
    <row r="46" spans="1:3" x14ac:dyDescent="0.35">
      <c r="B46"/>
    </row>
    <row r="47" spans="1:3" x14ac:dyDescent="0.35">
      <c r="B47"/>
    </row>
    <row r="48" spans="1:3" x14ac:dyDescent="0.35">
      <c r="B48"/>
    </row>
    <row r="49" spans="1:4" x14ac:dyDescent="0.35">
      <c r="B49"/>
    </row>
    <row r="50" spans="1:4" x14ac:dyDescent="0.35">
      <c r="B50"/>
    </row>
    <row r="51" spans="1:4" x14ac:dyDescent="0.35">
      <c r="B51"/>
    </row>
    <row r="52" spans="1:4" x14ac:dyDescent="0.35">
      <c r="B52"/>
    </row>
    <row r="53" spans="1:4" x14ac:dyDescent="0.35">
      <c r="B53"/>
    </row>
    <row r="54" spans="1:4" x14ac:dyDescent="0.35">
      <c r="B54"/>
    </row>
    <row r="55" spans="1:4" x14ac:dyDescent="0.35">
      <c r="A55" t="s">
        <v>43</v>
      </c>
      <c r="B55" s="8">
        <v>590000</v>
      </c>
    </row>
    <row r="56" spans="1:4" x14ac:dyDescent="0.35">
      <c r="A56" t="s">
        <v>1</v>
      </c>
      <c r="B56" s="8">
        <v>410000</v>
      </c>
    </row>
    <row r="57" spans="1:4" x14ac:dyDescent="0.35">
      <c r="A57" t="s">
        <v>55</v>
      </c>
      <c r="B57" s="8">
        <v>50000</v>
      </c>
    </row>
    <row r="59" spans="1:4" x14ac:dyDescent="0.35">
      <c r="A59" t="s">
        <v>67</v>
      </c>
      <c r="B59" s="8">
        <v>480000</v>
      </c>
    </row>
    <row r="60" spans="1:4" x14ac:dyDescent="0.35">
      <c r="A60" t="s">
        <v>68</v>
      </c>
      <c r="B60" s="8" t="s">
        <v>69</v>
      </c>
    </row>
    <row r="61" spans="1:4" x14ac:dyDescent="0.35">
      <c r="A61" t="s">
        <v>66</v>
      </c>
      <c r="B61" s="8" t="s">
        <v>70</v>
      </c>
      <c r="C61" t="s">
        <v>71</v>
      </c>
      <c r="D61" t="s">
        <v>72</v>
      </c>
    </row>
  </sheetData>
  <mergeCells count="1">
    <mergeCell ref="A2:B2"/>
  </mergeCells>
  <conditionalFormatting sqref="A28:A31 A34:A40">
    <cfRule type="expression" dxfId="5" priority="3">
      <formula>$B$6="No"</formula>
    </cfRule>
  </conditionalFormatting>
  <conditionalFormatting sqref="A28:C30">
    <cfRule type="expression" dxfId="4" priority="2">
      <formula>$B$10="No"</formula>
    </cfRule>
  </conditionalFormatting>
  <conditionalFormatting sqref="A32:C40">
    <cfRule type="expression" dxfId="3" priority="1">
      <formula>$B$10="Sì"</formula>
    </cfRule>
  </conditionalFormatting>
  <dataValidations count="1">
    <dataValidation type="list" allowBlank="1" showInputMessage="1" showErrorMessage="1" sqref="B10" xr:uid="{4D7C52F9-C067-45CD-9D45-4D4CF19542A2}">
      <formula1>"Sì, No"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92902-A5B3-45C2-A386-3BCB9D207570}">
  <sheetPr>
    <tabColor theme="9"/>
  </sheetPr>
  <dimension ref="A1:C62"/>
  <sheetViews>
    <sheetView topLeftCell="A12" zoomScale="87" zoomScaleNormal="87" workbookViewId="0">
      <selection activeCell="B46" sqref="B46"/>
    </sheetView>
  </sheetViews>
  <sheetFormatPr defaultRowHeight="14.5" x14ac:dyDescent="0.35"/>
  <cols>
    <col min="1" max="1" width="118.90625" bestFit="1" customWidth="1"/>
    <col min="2" max="2" width="33.6328125" style="8" bestFit="1" customWidth="1"/>
    <col min="3" max="3" width="96.6328125" bestFit="1" customWidth="1"/>
    <col min="4" max="4" width="11.7265625" bestFit="1" customWidth="1"/>
  </cols>
  <sheetData>
    <row r="1" spans="1:3" x14ac:dyDescent="0.35">
      <c r="A1" s="2" t="s">
        <v>78</v>
      </c>
    </row>
    <row r="2" spans="1:3" x14ac:dyDescent="0.35">
      <c r="A2" s="18" t="s">
        <v>22</v>
      </c>
      <c r="B2" s="18"/>
    </row>
    <row r="3" spans="1:3" x14ac:dyDescent="0.35">
      <c r="A3" s="3" t="s">
        <v>0</v>
      </c>
      <c r="B3" s="6" t="s">
        <v>2</v>
      </c>
    </row>
    <row r="4" spans="1:3" x14ac:dyDescent="0.35">
      <c r="A4" s="3" t="s">
        <v>43</v>
      </c>
      <c r="B4" s="7"/>
      <c r="C4" s="1" t="s">
        <v>53</v>
      </c>
    </row>
    <row r="5" spans="1:3" x14ac:dyDescent="0.35">
      <c r="A5" s="3" t="s">
        <v>1</v>
      </c>
      <c r="B5" s="7"/>
      <c r="C5" s="1" t="s">
        <v>5</v>
      </c>
    </row>
    <row r="6" spans="1:3" x14ac:dyDescent="0.35">
      <c r="A6" s="3" t="s">
        <v>15</v>
      </c>
      <c r="B6" s="7"/>
      <c r="C6" s="1" t="s">
        <v>16</v>
      </c>
    </row>
    <row r="7" spans="1:3" x14ac:dyDescent="0.35">
      <c r="A7" s="3" t="s">
        <v>23</v>
      </c>
      <c r="B7" s="10">
        <f>$B$4+$B$5+$B$6</f>
        <v>0</v>
      </c>
      <c r="C7" s="1"/>
    </row>
    <row r="8" spans="1:3" x14ac:dyDescent="0.35">
      <c r="A8" s="3" t="s">
        <v>55</v>
      </c>
      <c r="B8" s="7"/>
      <c r="C8" s="1" t="s">
        <v>56</v>
      </c>
    </row>
    <row r="9" spans="1:3" x14ac:dyDescent="0.35">
      <c r="A9" s="3" t="s">
        <v>58</v>
      </c>
      <c r="B9" s="10">
        <f>B7+B8</f>
        <v>0</v>
      </c>
      <c r="C9" s="1"/>
    </row>
    <row r="11" spans="1:3" x14ac:dyDescent="0.35">
      <c r="A11" s="3" t="s">
        <v>8</v>
      </c>
      <c r="B11" s="4"/>
      <c r="C11" t="s">
        <v>17</v>
      </c>
    </row>
    <row r="12" spans="1:3" x14ac:dyDescent="0.35">
      <c r="A12" s="3" t="s">
        <v>6</v>
      </c>
      <c r="B12" s="7"/>
      <c r="C12" s="1" t="s">
        <v>7</v>
      </c>
    </row>
    <row r="14" spans="1:3" x14ac:dyDescent="0.35">
      <c r="A14" s="3" t="s">
        <v>44</v>
      </c>
      <c r="B14" s="7"/>
      <c r="C14" s="1" t="s">
        <v>54</v>
      </c>
    </row>
    <row r="15" spans="1:3" x14ac:dyDescent="0.35">
      <c r="A15" s="3" t="s">
        <v>29</v>
      </c>
      <c r="B15" s="7"/>
      <c r="C15" s="1" t="s">
        <v>4</v>
      </c>
    </row>
    <row r="16" spans="1:3" x14ac:dyDescent="0.35">
      <c r="A16" s="3" t="s">
        <v>30</v>
      </c>
      <c r="B16" s="7"/>
      <c r="C16" s="1" t="s">
        <v>31</v>
      </c>
    </row>
    <row r="18" spans="1:3" x14ac:dyDescent="0.35">
      <c r="A18" s="3" t="s">
        <v>26</v>
      </c>
      <c r="B18" s="10">
        <f>$B$7*0.3</f>
        <v>0</v>
      </c>
      <c r="C18" s="1"/>
    </row>
    <row r="19" spans="1:3" x14ac:dyDescent="0.35">
      <c r="A19" s="3" t="s">
        <v>25</v>
      </c>
      <c r="B19" s="10">
        <f>$B$7*0.6</f>
        <v>0</v>
      </c>
      <c r="C19" s="1"/>
    </row>
    <row r="20" spans="1:3" x14ac:dyDescent="0.35">
      <c r="A20" s="3" t="s">
        <v>24</v>
      </c>
      <c r="B20" s="10">
        <f>$B$7*0.1</f>
        <v>0</v>
      </c>
      <c r="C20" s="1"/>
    </row>
    <row r="21" spans="1:3" x14ac:dyDescent="0.35">
      <c r="B21" s="9"/>
      <c r="C21" s="1"/>
    </row>
    <row r="22" spans="1:3" x14ac:dyDescent="0.35">
      <c r="A22" s="14" t="s">
        <v>41</v>
      </c>
      <c r="B22" s="15"/>
      <c r="C22" s="1"/>
    </row>
    <row r="23" spans="1:3" x14ac:dyDescent="0.35">
      <c r="A23" s="16" t="s">
        <v>45</v>
      </c>
      <c r="B23" s="13">
        <f>IF($B$18&lt;$B$4,$B$18, $B$4)</f>
        <v>0</v>
      </c>
    </row>
    <row r="24" spans="1:3" x14ac:dyDescent="0.35">
      <c r="A24" s="16" t="s">
        <v>46</v>
      </c>
      <c r="B24" s="13">
        <f>IF($B$19+$B$18&lt;$B$4, $B$19, $B$4-$B$23)</f>
        <v>0</v>
      </c>
    </row>
    <row r="25" spans="1:3" x14ac:dyDescent="0.35">
      <c r="A25" s="16" t="s">
        <v>47</v>
      </c>
      <c r="B25" s="13">
        <f>IF($B$19+$B$18+$B$20&lt;$B$4, $B$20, $B$4-$B$23-$B$24)</f>
        <v>0</v>
      </c>
    </row>
    <row r="26" spans="1:3" x14ac:dyDescent="0.35">
      <c r="A26" s="16" t="s">
        <v>48</v>
      </c>
      <c r="B26" s="13">
        <f>MIN(MAX($B$18-$B$23,0),$B$5)</f>
        <v>0</v>
      </c>
    </row>
    <row r="27" spans="1:3" x14ac:dyDescent="0.35">
      <c r="A27" s="16" t="s">
        <v>49</v>
      </c>
      <c r="B27" s="13">
        <f>MIN(MAX($B$19-$B$24,0),MAX($B$5-$B$26,0))</f>
        <v>0</v>
      </c>
    </row>
    <row r="28" spans="1:3" x14ac:dyDescent="0.35">
      <c r="A28" s="16" t="s">
        <v>50</v>
      </c>
      <c r="B28" s="13">
        <f>MIN(MAX($B$20-$B$25,0),MAX($B$5-$B$26-$B$27,0))</f>
        <v>0</v>
      </c>
    </row>
    <row r="29" spans="1:3" x14ac:dyDescent="0.35">
      <c r="A29" s="16" t="s">
        <v>75</v>
      </c>
      <c r="B29" s="13">
        <f>MIN(MAX($B$18-$B$23-$B$26,0),$B$6)</f>
        <v>0</v>
      </c>
    </row>
    <row r="30" spans="1:3" x14ac:dyDescent="0.35">
      <c r="A30" s="16" t="s">
        <v>76</v>
      </c>
      <c r="B30" s="13">
        <f>MIN(MAX($B$19-$B$24-$B$27,0),MAX($B$6-$B$29,0))</f>
        <v>0</v>
      </c>
    </row>
    <row r="31" spans="1:3" x14ac:dyDescent="0.35">
      <c r="A31" s="16" t="s">
        <v>77</v>
      </c>
      <c r="B31" s="13">
        <f>MIN(MAX($B$20-$B$25-$B$28,0),MAX($B$6-$B$29-$B$30,0))</f>
        <v>0</v>
      </c>
    </row>
    <row r="32" spans="1:3" x14ac:dyDescent="0.35">
      <c r="C32" s="11"/>
    </row>
    <row r="33" spans="1:3" x14ac:dyDescent="0.35">
      <c r="A33" s="1" t="s">
        <v>10</v>
      </c>
      <c r="C33" s="1" t="s">
        <v>21</v>
      </c>
    </row>
    <row r="34" spans="1:3" x14ac:dyDescent="0.35">
      <c r="A34" s="5" t="s">
        <v>51</v>
      </c>
      <c r="B34" s="10">
        <f>$B$4-$B$14</f>
        <v>0</v>
      </c>
      <c r="C34" s="1"/>
    </row>
    <row r="35" spans="1:3" x14ac:dyDescent="0.35">
      <c r="A35" s="5" t="s">
        <v>27</v>
      </c>
      <c r="B35" s="10">
        <f>$B$5-$B$15</f>
        <v>0</v>
      </c>
      <c r="C35" s="11"/>
    </row>
    <row r="36" spans="1:3" x14ac:dyDescent="0.35">
      <c r="A36" s="5" t="s">
        <v>28</v>
      </c>
      <c r="B36" s="10">
        <f>$B$6-$B$16</f>
        <v>0</v>
      </c>
      <c r="C36" s="11"/>
    </row>
    <row r="37" spans="1:3" x14ac:dyDescent="0.35">
      <c r="A37" s="1"/>
      <c r="C37" s="11"/>
    </row>
    <row r="38" spans="1:3" x14ac:dyDescent="0.35">
      <c r="A38" s="1" t="s">
        <v>14</v>
      </c>
      <c r="C38" s="1" t="s">
        <v>21</v>
      </c>
    </row>
    <row r="39" spans="1:3" x14ac:dyDescent="0.35">
      <c r="A39" s="3" t="s">
        <v>32</v>
      </c>
      <c r="B39" s="6" t="str">
        <f>IF($B$12&lt;=$B$6,"FOI",IF($B$12&gt;$B$6+$B$5+$B$8,"RRF+STATO+FOI+COFINANZIAMENTO","STATO+FOI+COFINANZIAMENTO"))</f>
        <v>FOI</v>
      </c>
    </row>
    <row r="40" spans="1:3" x14ac:dyDescent="0.35">
      <c r="A40" s="5" t="s">
        <v>33</v>
      </c>
      <c r="B40" s="10">
        <f>MIN($B$12,$B$6)</f>
        <v>0</v>
      </c>
    </row>
    <row r="41" spans="1:3" x14ac:dyDescent="0.35">
      <c r="A41" s="5" t="s">
        <v>79</v>
      </c>
      <c r="B41" s="10">
        <f>MAX(0,MIN($B$12-$B$40,$B$5+$B$8))</f>
        <v>0</v>
      </c>
    </row>
    <row r="42" spans="1:3" x14ac:dyDescent="0.35">
      <c r="A42" s="5" t="s">
        <v>34</v>
      </c>
      <c r="B42" s="10" t="e">
        <f>IF($B$41&lt;=$B$5+$B$8,$B$41*($B$5/($B$5+$B$8)),$B5)</f>
        <v>#DIV/0!</v>
      </c>
    </row>
    <row r="43" spans="1:3" x14ac:dyDescent="0.35">
      <c r="A43" s="5" t="s">
        <v>52</v>
      </c>
      <c r="B43" s="10">
        <f>MAX(0,$B$12-$B$40-$B$5-$B$8)</f>
        <v>0</v>
      </c>
    </row>
    <row r="44" spans="1:3" x14ac:dyDescent="0.35">
      <c r="A44" s="5" t="s">
        <v>51</v>
      </c>
      <c r="B44" s="10">
        <f>$B$34-$B$43</f>
        <v>0</v>
      </c>
    </row>
    <row r="45" spans="1:3" x14ac:dyDescent="0.35">
      <c r="A45" s="5" t="s">
        <v>27</v>
      </c>
      <c r="B45" s="10" t="e">
        <f>$B$35-$B$42</f>
        <v>#DIV/0!</v>
      </c>
    </row>
    <row r="46" spans="1:3" x14ac:dyDescent="0.35">
      <c r="A46" s="5" t="s">
        <v>28</v>
      </c>
      <c r="B46" s="10">
        <f>$B$36-$B$40</f>
        <v>0</v>
      </c>
      <c r="C46" s="11"/>
    </row>
    <row r="47" spans="1:3" x14ac:dyDescent="0.35">
      <c r="A47" s="2" t="s">
        <v>42</v>
      </c>
      <c r="B47"/>
      <c r="C47" s="11"/>
    </row>
    <row r="48" spans="1:3" x14ac:dyDescent="0.35">
      <c r="A48" s="12"/>
      <c r="B48"/>
      <c r="C48" s="11"/>
    </row>
    <row r="49" spans="2:2" x14ac:dyDescent="0.35">
      <c r="B49"/>
    </row>
    <row r="50" spans="2:2" x14ac:dyDescent="0.35">
      <c r="B50"/>
    </row>
    <row r="51" spans="2:2" x14ac:dyDescent="0.35">
      <c r="B51"/>
    </row>
    <row r="52" spans="2:2" x14ac:dyDescent="0.35">
      <c r="B52"/>
    </row>
    <row r="53" spans="2:2" x14ac:dyDescent="0.35">
      <c r="B53"/>
    </row>
    <row r="54" spans="2:2" x14ac:dyDescent="0.35">
      <c r="B54"/>
    </row>
    <row r="55" spans="2:2" x14ac:dyDescent="0.35">
      <c r="B55"/>
    </row>
    <row r="56" spans="2:2" x14ac:dyDescent="0.35">
      <c r="B56"/>
    </row>
    <row r="57" spans="2:2" x14ac:dyDescent="0.35">
      <c r="B57"/>
    </row>
    <row r="58" spans="2:2" x14ac:dyDescent="0.35">
      <c r="B58"/>
    </row>
    <row r="59" spans="2:2" x14ac:dyDescent="0.35">
      <c r="B59"/>
    </row>
    <row r="60" spans="2:2" x14ac:dyDescent="0.35">
      <c r="B60"/>
    </row>
    <row r="61" spans="2:2" x14ac:dyDescent="0.35">
      <c r="B61"/>
    </row>
    <row r="62" spans="2:2" x14ac:dyDescent="0.35">
      <c r="B62"/>
    </row>
  </sheetData>
  <mergeCells count="1">
    <mergeCell ref="A2:B2"/>
  </mergeCells>
  <conditionalFormatting sqref="A33:A37 A40:A47">
    <cfRule type="expression" dxfId="2" priority="3">
      <formula>$B$7="No"</formula>
    </cfRule>
  </conditionalFormatting>
  <conditionalFormatting sqref="A33:C36">
    <cfRule type="expression" dxfId="1" priority="2">
      <formula>$B$11="No"</formula>
    </cfRule>
  </conditionalFormatting>
  <conditionalFormatting sqref="A38:C47">
    <cfRule type="expression" dxfId="0" priority="1">
      <formula>$B$11="Sì"</formula>
    </cfRule>
  </conditionalFormatting>
  <dataValidations count="1">
    <dataValidation type="list" allowBlank="1" showInputMessage="1" showErrorMessage="1" sqref="B11" xr:uid="{E8389BB1-DEF7-4DD0-92D2-444FE39843E4}">
      <formula1>"Sì,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a)</vt:lpstr>
      <vt:lpstr>b)</vt:lpstr>
      <vt:lpstr>c)</vt:lpstr>
      <vt:lpstr>d)</vt:lpstr>
      <vt:lpstr>e)</vt:lpstr>
      <vt:lpstr>f)</vt:lpstr>
      <vt:lpstr>g)</vt:lpstr>
      <vt:lpstr>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Utente</cp:lastModifiedBy>
  <dcterms:created xsi:type="dcterms:W3CDTF">2025-07-24T08:23:40Z</dcterms:created>
  <dcterms:modified xsi:type="dcterms:W3CDTF">2025-07-29T13:19:14Z</dcterms:modified>
</cp:coreProperties>
</file>